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3.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drawings/drawing4.xml" ContentType="application/vnd.openxmlformats-officedocument.drawing+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5.xml" ContentType="application/vnd.openxmlformats-officedocument.drawing+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drawings/drawing6.xml" ContentType="application/vnd.openxmlformats-officedocument.drawing+xml"/>
  <Override PartName="/xl/charts/chart23.xml" ContentType="application/vnd.openxmlformats-officedocument.drawingml.chart+xml"/>
  <Override PartName="/xl/charts/style23.xml" ContentType="application/vnd.ms-office.chartstyle+xml"/>
  <Override PartName="/xl/charts/colors23.xml" ContentType="application/vnd.ms-office.chartcolorstyle+xml"/>
  <Override PartName="/xl/charts/chart24.xml" ContentType="application/vnd.openxmlformats-officedocument.drawingml.chart+xml"/>
  <Override PartName="/xl/charts/style24.xml" ContentType="application/vnd.ms-office.chartstyle+xml"/>
  <Override PartName="/xl/charts/colors24.xml" ContentType="application/vnd.ms-office.chartcolorstyle+xml"/>
  <Override PartName="/xl/charts/chart25.xml" ContentType="application/vnd.openxmlformats-officedocument.drawingml.chart+xml"/>
  <Override PartName="/xl/charts/style25.xml" ContentType="application/vnd.ms-office.chartstyle+xml"/>
  <Override PartName="/xl/charts/colors25.xml" ContentType="application/vnd.ms-office.chartcolorstyle+xml"/>
  <Override PartName="/xl/drawings/drawing7.xml" ContentType="application/vnd.openxmlformats-officedocument.drawing+xml"/>
  <Override PartName="/xl/tables/table1.xml" ContentType="application/vnd.openxmlformats-officedocument.spreadsheetml.table+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hidePivotFieldList="1" defaultThemeVersion="166925"/>
  <mc:AlternateContent xmlns:mc="http://schemas.openxmlformats.org/markup-compatibility/2006">
    <mc:Choice Requires="x15">
      <x15ac:absPath xmlns:x15ac="http://schemas.microsoft.com/office/spreadsheetml/2010/11/ac" url="https://arneiljohnston.sharepoint.com/sites/ArneilJohnston/2024 NEW/2024 Assignments/1603 Moray Council Housing Need and Demand Assessment/2023-10-07 Moray 2023 HNDA Study CHMA Amendments/"/>
    </mc:Choice>
  </mc:AlternateContent>
  <xr:revisionPtr revIDLastSave="6129" documentId="8_{27AC7DFF-9685-4972-A655-64A73C4D2629}" xr6:coauthVersionLast="47" xr6:coauthVersionMax="47" xr10:uidLastSave="{56AA10E6-210E-48BD-9317-65CAE9FC1BCD}"/>
  <bookViews>
    <workbookView xWindow="28680" yWindow="-120" windowWidth="29040" windowHeight="15840" tabRatio="786" activeTab="3" xr2:uid="{42482864-BC52-4797-AD14-391DCD92511C}"/>
  </bookViews>
  <sheets>
    <sheet name="Contents" sheetId="2" r:id="rId1"/>
    <sheet name="Key Findings " sheetId="31" r:id="rId2"/>
    <sheet name="4.1 CT Occupation Profile" sheetId="29" r:id="rId3"/>
    <sheet name="4.2 Tenure Profile" sheetId="17" r:id="rId4"/>
    <sheet name="4.3 Dwelling Size-Type Profile" sheetId="18" r:id="rId5"/>
    <sheet name="4.4 Property Condition" sheetId="20" r:id="rId6"/>
    <sheet name="4.5 Stock Pressures" sheetId="21" r:id="rId7"/>
    <sheet name="4.6 Future Supply" sheetId="22" r:id="rId8"/>
    <sheet name="4.7 In-situ Solutions" sheetId="23" r:id="rId9"/>
  </sheets>
  <externalReferences>
    <externalReference r:id="rId10"/>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42" i="17" l="1"/>
  <c r="E241" i="17"/>
  <c r="E240" i="17"/>
  <c r="E239" i="17"/>
  <c r="E238" i="17"/>
  <c r="E237" i="17"/>
  <c r="E236" i="17"/>
  <c r="E235" i="17"/>
  <c r="E234" i="17"/>
  <c r="E233" i="17"/>
  <c r="E228" i="17"/>
  <c r="E227" i="17"/>
  <c r="E226" i="17"/>
  <c r="E225" i="17"/>
  <c r="E224" i="17"/>
  <c r="E223" i="17"/>
  <c r="E222" i="17"/>
  <c r="E221" i="17"/>
  <c r="E220" i="17"/>
  <c r="E219" i="17"/>
  <c r="F213" i="17"/>
  <c r="E213" i="17"/>
  <c r="D213" i="17"/>
  <c r="C213" i="17"/>
  <c r="F210" i="17"/>
  <c r="F214" i="17" s="1"/>
  <c r="E210" i="17"/>
  <c r="E214" i="17" s="1"/>
  <c r="D210" i="17"/>
  <c r="D214" i="17" s="1"/>
  <c r="C210" i="17"/>
  <c r="C214" i="17" s="1"/>
  <c r="F103" i="23" l="1"/>
  <c r="E103" i="23"/>
  <c r="D103" i="23"/>
  <c r="C103" i="23"/>
  <c r="M56" i="21"/>
  <c r="N56" i="21"/>
  <c r="O56" i="21"/>
  <c r="P56" i="21"/>
  <c r="Q56" i="21"/>
  <c r="R52" i="21"/>
  <c r="R53" i="21"/>
  <c r="R54" i="21"/>
  <c r="R55" i="21"/>
  <c r="D86" i="21"/>
  <c r="R51" i="21" l="1"/>
  <c r="L56" i="21"/>
  <c r="R56" i="21" s="1"/>
  <c r="R50" i="21"/>
  <c r="I78" i="21"/>
  <c r="D72" i="21"/>
  <c r="E72" i="21"/>
  <c r="F72" i="21"/>
  <c r="G72" i="21"/>
  <c r="H72" i="21"/>
  <c r="D73" i="21"/>
  <c r="E73" i="21"/>
  <c r="F73" i="21"/>
  <c r="G73" i="21"/>
  <c r="H73" i="21"/>
  <c r="D74" i="21"/>
  <c r="E74" i="21"/>
  <c r="F74" i="21"/>
  <c r="G74" i="21"/>
  <c r="H74" i="21"/>
  <c r="D75" i="21"/>
  <c r="E75" i="21"/>
  <c r="F75" i="21"/>
  <c r="G75" i="21"/>
  <c r="H75" i="21"/>
  <c r="D76" i="21"/>
  <c r="E76" i="21"/>
  <c r="F76" i="21"/>
  <c r="G76" i="21"/>
  <c r="H76" i="21"/>
  <c r="D77" i="21"/>
  <c r="E77" i="21"/>
  <c r="F77" i="21"/>
  <c r="G77" i="21"/>
  <c r="H77" i="21"/>
  <c r="C73" i="21"/>
  <c r="C74" i="21"/>
  <c r="C75" i="21"/>
  <c r="C76" i="21"/>
  <c r="C77" i="21"/>
  <c r="C72" i="21"/>
  <c r="D68" i="21"/>
  <c r="E68" i="21"/>
  <c r="F68" i="21"/>
  <c r="G68" i="21"/>
  <c r="H68" i="21"/>
  <c r="C68" i="21"/>
  <c r="I62" i="21"/>
  <c r="I63" i="21"/>
  <c r="I64" i="21"/>
  <c r="I65" i="21"/>
  <c r="I66" i="21"/>
  <c r="I67" i="21"/>
  <c r="I61" i="21"/>
  <c r="D56" i="21"/>
  <c r="E56" i="21"/>
  <c r="F56" i="21"/>
  <c r="G56" i="21"/>
  <c r="H56" i="21"/>
  <c r="C56" i="21"/>
  <c r="I51" i="21"/>
  <c r="I52" i="21"/>
  <c r="I53" i="21"/>
  <c r="I54" i="21"/>
  <c r="I55" i="21"/>
  <c r="I50" i="21"/>
  <c r="E79" i="21" l="1"/>
  <c r="I76" i="21"/>
  <c r="I75" i="21"/>
  <c r="D79" i="21"/>
  <c r="I74" i="21"/>
  <c r="I73" i="21"/>
  <c r="H79" i="21"/>
  <c r="C79" i="21"/>
  <c r="G79" i="21"/>
  <c r="I77" i="21"/>
  <c r="F79" i="21"/>
  <c r="I72" i="21"/>
  <c r="I68" i="21"/>
  <c r="S68" i="21" s="1"/>
  <c r="I56" i="21"/>
  <c r="I79" i="21" l="1"/>
  <c r="P64" i="21"/>
  <c r="P75" i="21" s="1"/>
  <c r="G151" i="21" s="1"/>
  <c r="M62" i="21"/>
  <c r="M73" i="21" s="1"/>
  <c r="D149" i="21" s="1"/>
  <c r="O63" i="21"/>
  <c r="O74" i="21" s="1"/>
  <c r="F150" i="21" s="1"/>
  <c r="Q64" i="21"/>
  <c r="Q75" i="21" s="1"/>
  <c r="H151" i="21" s="1"/>
  <c r="M66" i="21"/>
  <c r="M77" i="21" s="1"/>
  <c r="O67" i="21"/>
  <c r="O78" i="21" s="1"/>
  <c r="L61" i="21"/>
  <c r="L72" i="21" s="1"/>
  <c r="N63" i="21"/>
  <c r="N74" i="21" s="1"/>
  <c r="E150" i="21" s="1"/>
  <c r="Q61" i="21"/>
  <c r="N62" i="21"/>
  <c r="N73" i="21" s="1"/>
  <c r="E149" i="21" s="1"/>
  <c r="P63" i="21"/>
  <c r="P74" i="21" s="1"/>
  <c r="G150" i="21" s="1"/>
  <c r="L65" i="21"/>
  <c r="N66" i="21"/>
  <c r="N77" i="21" s="1"/>
  <c r="E153" i="21" s="1"/>
  <c r="P67" i="21"/>
  <c r="P78" i="21" s="1"/>
  <c r="M63" i="21"/>
  <c r="M74" i="21" s="1"/>
  <c r="D150" i="21" s="1"/>
  <c r="O64" i="21"/>
  <c r="O75" i="21" s="1"/>
  <c r="F151" i="21" s="1"/>
  <c r="M67" i="21"/>
  <c r="M78" i="21" s="1"/>
  <c r="L62" i="21"/>
  <c r="L66" i="21"/>
  <c r="N67" i="21"/>
  <c r="N78" i="21" s="1"/>
  <c r="O62" i="21"/>
  <c r="O73" i="21" s="1"/>
  <c r="F149" i="21" s="1"/>
  <c r="Q63" i="21"/>
  <c r="Q74" i="21" s="1"/>
  <c r="H150" i="21" s="1"/>
  <c r="M65" i="21"/>
  <c r="M76" i="21" s="1"/>
  <c r="O66" i="21"/>
  <c r="O77" i="21" s="1"/>
  <c r="F153" i="21" s="1"/>
  <c r="Q67" i="21"/>
  <c r="Q78" i="21" s="1"/>
  <c r="P62" i="21"/>
  <c r="P73" i="21" s="1"/>
  <c r="G149" i="21" s="1"/>
  <c r="L64" i="21"/>
  <c r="N65" i="21"/>
  <c r="N76" i="21" s="1"/>
  <c r="E152" i="21" s="1"/>
  <c r="P66" i="21"/>
  <c r="P77" i="21" s="1"/>
  <c r="G153" i="21" s="1"/>
  <c r="M61" i="21"/>
  <c r="Q62" i="21"/>
  <c r="Q73" i="21" s="1"/>
  <c r="H149" i="21" s="1"/>
  <c r="M64" i="21"/>
  <c r="M75" i="21" s="1"/>
  <c r="D151" i="21" s="1"/>
  <c r="O65" i="21"/>
  <c r="O76" i="21" s="1"/>
  <c r="F152" i="21" s="1"/>
  <c r="Q66" i="21"/>
  <c r="Q77" i="21" s="1"/>
  <c r="N61" i="21"/>
  <c r="L63" i="21"/>
  <c r="N64" i="21"/>
  <c r="N75" i="21" s="1"/>
  <c r="E151" i="21" s="1"/>
  <c r="P65" i="21"/>
  <c r="P76" i="21" s="1"/>
  <c r="G152" i="21" s="1"/>
  <c r="L67" i="21"/>
  <c r="O61" i="21"/>
  <c r="Q65" i="21"/>
  <c r="Q76" i="21" s="1"/>
  <c r="H152" i="21" s="1"/>
  <c r="P61" i="21"/>
  <c r="R67" i="21" l="1"/>
  <c r="L78" i="21"/>
  <c r="R78" i="21" s="1"/>
  <c r="R61" i="21"/>
  <c r="L68" i="21"/>
  <c r="L74" i="21"/>
  <c r="R63" i="21"/>
  <c r="O72" i="21"/>
  <c r="O79" i="21" s="1"/>
  <c r="O68" i="21"/>
  <c r="N72" i="21"/>
  <c r="N79" i="21" s="1"/>
  <c r="N68" i="21"/>
  <c r="R66" i="21"/>
  <c r="L77" i="21"/>
  <c r="R65" i="21"/>
  <c r="L76" i="21"/>
  <c r="L75" i="21"/>
  <c r="R64" i="21"/>
  <c r="P72" i="21"/>
  <c r="P79" i="21" s="1"/>
  <c r="P68" i="21"/>
  <c r="L73" i="21"/>
  <c r="R62" i="21"/>
  <c r="M72" i="21"/>
  <c r="M79" i="21" s="1"/>
  <c r="M68" i="21"/>
  <c r="Q72" i="21"/>
  <c r="Q79" i="21" s="1"/>
  <c r="Q68" i="21"/>
  <c r="R74" i="21" l="1"/>
  <c r="C150" i="21"/>
  <c r="R76" i="21"/>
  <c r="C152" i="21"/>
  <c r="R77" i="21"/>
  <c r="C153" i="21"/>
  <c r="R73" i="21"/>
  <c r="C149" i="21"/>
  <c r="R75" i="21"/>
  <c r="C151" i="21"/>
  <c r="R72" i="21"/>
  <c r="L79" i="21"/>
  <c r="R79" i="21" l="1"/>
  <c r="R80" i="21" s="1"/>
  <c r="N80" i="21"/>
  <c r="P80" i="21"/>
  <c r="M80" i="21"/>
  <c r="O80" i="21"/>
  <c r="L80" i="21"/>
  <c r="Q80" i="21"/>
  <c r="E124" i="20"/>
  <c r="G124" i="20"/>
  <c r="J96" i="23"/>
  <c r="K96" i="23"/>
  <c r="L96" i="23"/>
  <c r="M96" i="23"/>
  <c r="C85" i="23"/>
  <c r="F85" i="23"/>
  <c r="E85" i="23"/>
  <c r="D85" i="23"/>
  <c r="C86" i="23"/>
  <c r="F86" i="23"/>
  <c r="E86" i="23"/>
  <c r="D86" i="23"/>
  <c r="C87" i="23"/>
  <c r="F87" i="23"/>
  <c r="E87" i="23"/>
  <c r="D87" i="23"/>
  <c r="C88" i="23"/>
  <c r="F88" i="23"/>
  <c r="E88" i="23"/>
  <c r="D88" i="23"/>
  <c r="C89" i="23"/>
  <c r="F89" i="23"/>
  <c r="E89" i="23"/>
  <c r="D89" i="23"/>
  <c r="C90" i="23"/>
  <c r="F90" i="23"/>
  <c r="E90" i="23"/>
  <c r="D90" i="23"/>
  <c r="C91" i="23"/>
  <c r="F91" i="23"/>
  <c r="E91" i="23"/>
  <c r="D91" i="23"/>
  <c r="C92" i="23"/>
  <c r="F92" i="23"/>
  <c r="E92" i="23"/>
  <c r="D92" i="23"/>
  <c r="C93" i="23"/>
  <c r="F93" i="23"/>
  <c r="E93" i="23"/>
  <c r="D93" i="23"/>
  <c r="C95" i="23"/>
  <c r="F95" i="23"/>
  <c r="E95" i="23"/>
  <c r="D95" i="23"/>
  <c r="C97" i="23"/>
  <c r="F96" i="23" l="1"/>
  <c r="F104" i="23" s="1"/>
  <c r="D96" i="23"/>
  <c r="D104" i="23" s="1"/>
  <c r="E96" i="23"/>
  <c r="E104" i="23" s="1"/>
  <c r="C96" i="23"/>
  <c r="C98" i="23" l="1"/>
  <c r="C104" i="23"/>
  <c r="A13" i="22"/>
  <c r="A14" i="22"/>
  <c r="A15" i="22"/>
  <c r="A16" i="22"/>
  <c r="A17" i="22"/>
  <c r="A12" i="22"/>
  <c r="D207" i="18" l="1"/>
  <c r="C207" i="18"/>
  <c r="H219" i="18"/>
  <c r="D214" i="18"/>
  <c r="C214" i="18"/>
  <c r="D213" i="18"/>
  <c r="C213" i="18"/>
  <c r="H7" i="29" l="1"/>
  <c r="H6" i="29"/>
  <c r="C19" i="29"/>
  <c r="E84" i="21"/>
  <c r="E166" i="21"/>
  <c r="F166" i="21"/>
  <c r="D166" i="21"/>
  <c r="C166" i="21"/>
  <c r="G159" i="21"/>
  <c r="D160" i="21" s="1"/>
  <c r="C160" i="21" l="1"/>
  <c r="E160" i="21"/>
  <c r="F160" i="21"/>
  <c r="H142" i="18"/>
  <c r="H143" i="18"/>
  <c r="H144" i="18"/>
  <c r="H145" i="18"/>
  <c r="H146" i="18"/>
  <c r="H147" i="18"/>
  <c r="H148" i="18"/>
  <c r="G145" i="18"/>
  <c r="G149" i="18" s="1"/>
  <c r="F148" i="18"/>
  <c r="F147" i="18"/>
  <c r="F146" i="18"/>
  <c r="F145" i="18"/>
  <c r="F144" i="18"/>
  <c r="F143" i="18"/>
  <c r="E147" i="18"/>
  <c r="E148" i="18"/>
  <c r="E146" i="18"/>
  <c r="E145" i="18"/>
  <c r="E144" i="18"/>
  <c r="E143" i="18"/>
  <c r="D146" i="18"/>
  <c r="D145" i="18"/>
  <c r="D144" i="18"/>
  <c r="D143" i="18"/>
  <c r="C148" i="18"/>
  <c r="C146" i="18"/>
  <c r="C145" i="18"/>
  <c r="C144" i="18"/>
  <c r="C143" i="18"/>
  <c r="C142" i="18"/>
  <c r="G121" i="18"/>
  <c r="G124" i="18" s="1"/>
  <c r="F121" i="18"/>
  <c r="F126" i="18" s="1"/>
  <c r="E121" i="18"/>
  <c r="E124" i="18" s="1"/>
  <c r="D121" i="18"/>
  <c r="D128" i="18" s="1"/>
  <c r="C121" i="18"/>
  <c r="C128" i="18" s="1"/>
  <c r="H120" i="18"/>
  <c r="H119" i="18"/>
  <c r="H118" i="18"/>
  <c r="H117" i="18"/>
  <c r="H116" i="18"/>
  <c r="H115" i="18"/>
  <c r="H114" i="18"/>
  <c r="K108" i="20"/>
  <c r="C109" i="20" s="1"/>
  <c r="K107" i="20"/>
  <c r="K106" i="20"/>
  <c r="K105" i="20"/>
  <c r="K104" i="20"/>
  <c r="K103" i="20"/>
  <c r="K102" i="20"/>
  <c r="G49" i="23"/>
  <c r="F49" i="23"/>
  <c r="E49" i="23"/>
  <c r="D49" i="23"/>
  <c r="C49" i="23"/>
  <c r="D44" i="29"/>
  <c r="D42" i="29"/>
  <c r="C44" i="29"/>
  <c r="C42" i="29"/>
  <c r="H109" i="20" l="1"/>
  <c r="I109" i="20"/>
  <c r="J109" i="20"/>
  <c r="D109" i="20"/>
  <c r="E109" i="20"/>
  <c r="F109" i="20"/>
  <c r="G109" i="20"/>
  <c r="E149" i="18"/>
  <c r="F149" i="18"/>
  <c r="C149" i="18"/>
  <c r="D149" i="18"/>
  <c r="H149" i="18"/>
  <c r="H121" i="18"/>
  <c r="H129" i="18" s="1"/>
  <c r="D123" i="18"/>
  <c r="F127" i="18"/>
  <c r="F128" i="18"/>
  <c r="F129" i="18"/>
  <c r="E123" i="18"/>
  <c r="E126" i="18"/>
  <c r="E128" i="18"/>
  <c r="F123" i="18"/>
  <c r="C126" i="18"/>
  <c r="F124" i="18"/>
  <c r="D124" i="18"/>
  <c r="G123" i="18"/>
  <c r="E125" i="18"/>
  <c r="C123" i="18"/>
  <c r="C124" i="18"/>
  <c r="C125" i="18"/>
  <c r="C127" i="18"/>
  <c r="F125" i="18"/>
  <c r="I39" i="21"/>
  <c r="L39" i="21" s="1"/>
  <c r="I38" i="21"/>
  <c r="I37" i="21"/>
  <c r="I36" i="21"/>
  <c r="I35" i="21"/>
  <c r="I34" i="21"/>
  <c r="I33" i="21"/>
  <c r="I28" i="21"/>
  <c r="Q28" i="21" s="1"/>
  <c r="I27" i="21"/>
  <c r="N27" i="21" s="1"/>
  <c r="I26" i="21"/>
  <c r="M26" i="21" s="1"/>
  <c r="I25" i="21"/>
  <c r="L25" i="21" s="1"/>
  <c r="I24" i="21"/>
  <c r="O24" i="21" s="1"/>
  <c r="I23" i="21"/>
  <c r="N23" i="21" s="1"/>
  <c r="I22" i="21"/>
  <c r="F6" i="21"/>
  <c r="K87" i="18"/>
  <c r="H87" i="18"/>
  <c r="E87" i="18"/>
  <c r="K86" i="18"/>
  <c r="H86" i="18"/>
  <c r="E86" i="18"/>
  <c r="K85" i="18"/>
  <c r="H85" i="18"/>
  <c r="E85" i="18"/>
  <c r="K84" i="18"/>
  <c r="H84" i="18"/>
  <c r="E84" i="18"/>
  <c r="K83" i="18"/>
  <c r="H83" i="18"/>
  <c r="E83" i="18"/>
  <c r="K82" i="18"/>
  <c r="H82" i="18"/>
  <c r="E82" i="18"/>
  <c r="K81" i="18"/>
  <c r="H81" i="18"/>
  <c r="E81" i="18"/>
  <c r="O38" i="21" l="1"/>
  <c r="L38" i="21"/>
  <c r="P38" i="21"/>
  <c r="N38" i="21"/>
  <c r="M38" i="21"/>
  <c r="Q38" i="21"/>
  <c r="R38" i="21"/>
  <c r="M33" i="21"/>
  <c r="O33" i="21"/>
  <c r="L33" i="21"/>
  <c r="Q33" i="21"/>
  <c r="R33" i="21"/>
  <c r="N33" i="21"/>
  <c r="R37" i="21"/>
  <c r="L37" i="21"/>
  <c r="M37" i="21"/>
  <c r="N37" i="21"/>
  <c r="P37" i="21"/>
  <c r="Q37" i="21"/>
  <c r="P34" i="21"/>
  <c r="L34" i="21"/>
  <c r="Q34" i="21"/>
  <c r="M34" i="21"/>
  <c r="N34" i="21"/>
  <c r="O34" i="21"/>
  <c r="R34" i="21"/>
  <c r="N35" i="21"/>
  <c r="O35" i="21"/>
  <c r="P35" i="21"/>
  <c r="R35" i="21"/>
  <c r="M35" i="21"/>
  <c r="Q35" i="21"/>
  <c r="L35" i="21"/>
  <c r="M36" i="21"/>
  <c r="L36" i="21"/>
  <c r="O36" i="21"/>
  <c r="Q36" i="21"/>
  <c r="N36" i="21"/>
  <c r="R36" i="21"/>
  <c r="P36" i="21"/>
  <c r="P22" i="21"/>
  <c r="L22" i="21"/>
  <c r="H128" i="18"/>
  <c r="H124" i="18"/>
  <c r="H123" i="18"/>
  <c r="H126" i="18"/>
  <c r="H127" i="18"/>
  <c r="H125" i="18"/>
  <c r="L28" i="21"/>
  <c r="O27" i="21"/>
  <c r="O25" i="21"/>
  <c r="O26" i="21"/>
  <c r="O28" i="21"/>
  <c r="M22" i="21"/>
  <c r="N22" i="21"/>
  <c r="P39" i="21"/>
  <c r="Q39" i="21"/>
  <c r="M39" i="21"/>
  <c r="O39" i="21"/>
  <c r="N39" i="21"/>
  <c r="O22" i="21"/>
  <c r="L27" i="21"/>
  <c r="M24" i="21"/>
  <c r="M25" i="21"/>
  <c r="P24" i="21"/>
  <c r="M28" i="21"/>
  <c r="L26" i="21"/>
  <c r="N24" i="21"/>
  <c r="P27" i="21"/>
  <c r="N25" i="21"/>
  <c r="P28" i="21"/>
  <c r="O23" i="21"/>
  <c r="R23" i="21" s="1"/>
  <c r="N26" i="21"/>
  <c r="Q25" i="21"/>
  <c r="L24" i="21"/>
  <c r="N28" i="21"/>
  <c r="Q26" i="21"/>
  <c r="M27" i="21"/>
  <c r="P26" i="21"/>
  <c r="Q24" i="21"/>
  <c r="R28" i="21" l="1"/>
  <c r="R27" i="21"/>
  <c r="R26" i="21"/>
  <c r="R25" i="21"/>
  <c r="R22" i="21"/>
  <c r="R24" i="21"/>
  <c r="I86" i="21" l="1"/>
  <c r="H86" i="21"/>
  <c r="J85" i="21"/>
  <c r="J86" i="21" l="1"/>
  <c r="F7" i="22" l="1"/>
  <c r="C137" i="23" l="1"/>
  <c r="D137" i="23"/>
  <c r="C138" i="23"/>
  <c r="D138" i="23"/>
  <c r="C139" i="23"/>
  <c r="D139" i="23"/>
  <c r="C140" i="23"/>
  <c r="D140" i="23"/>
  <c r="C141" i="23"/>
  <c r="D141" i="23"/>
  <c r="C142" i="23"/>
  <c r="D142" i="23"/>
  <c r="P126" i="23"/>
  <c r="Q126" i="23" s="1"/>
  <c r="P127" i="23"/>
  <c r="P128" i="23"/>
  <c r="Q128" i="23" s="1"/>
  <c r="P129" i="23"/>
  <c r="Q129" i="23" s="1"/>
  <c r="P130" i="23"/>
  <c r="Q130" i="23" s="1"/>
  <c r="P131" i="23"/>
  <c r="Q131" i="23" s="1"/>
  <c r="P132" i="23"/>
  <c r="Q132" i="23" s="1"/>
  <c r="C74" i="23"/>
  <c r="D74" i="23"/>
  <c r="C75" i="23"/>
  <c r="E75" i="23" s="1"/>
  <c r="C76" i="23"/>
  <c r="D76" i="23"/>
  <c r="C77" i="23"/>
  <c r="D77" i="23"/>
  <c r="C78" i="23"/>
  <c r="D78" i="23"/>
  <c r="C79" i="23"/>
  <c r="D79" i="23"/>
  <c r="P63" i="23"/>
  <c r="P64" i="23"/>
  <c r="P65" i="23"/>
  <c r="P66" i="23"/>
  <c r="P67" i="23"/>
  <c r="P68" i="23"/>
  <c r="D93" i="20"/>
  <c r="M93" i="20"/>
  <c r="P93" i="20"/>
  <c r="L97" i="20"/>
  <c r="R81" i="20"/>
  <c r="R82" i="20"/>
  <c r="K93" i="20" s="1"/>
  <c r="R83" i="20"/>
  <c r="J94" i="20" s="1"/>
  <c r="R84" i="20"/>
  <c r="J95" i="20" s="1"/>
  <c r="R85" i="20"/>
  <c r="K96" i="20" s="1"/>
  <c r="R86" i="20"/>
  <c r="F97" i="20" s="1"/>
  <c r="R80" i="20"/>
  <c r="S85" i="20"/>
  <c r="S84" i="20"/>
  <c r="S83" i="20"/>
  <c r="S82" i="20"/>
  <c r="Q93" i="20" s="1"/>
  <c r="S80" i="20"/>
  <c r="S81" i="20"/>
  <c r="E36" i="18"/>
  <c r="D36" i="18"/>
  <c r="C36" i="18"/>
  <c r="E35" i="18"/>
  <c r="D35" i="18"/>
  <c r="C35" i="18"/>
  <c r="G97" i="18"/>
  <c r="D108" i="18" s="1"/>
  <c r="G96" i="18"/>
  <c r="E107" i="18" s="1"/>
  <c r="G93" i="18"/>
  <c r="E104" i="18" s="1"/>
  <c r="G92" i="18"/>
  <c r="C103" i="18" s="1"/>
  <c r="I75" i="18"/>
  <c r="I74" i="18"/>
  <c r="I73" i="18"/>
  <c r="I72" i="18"/>
  <c r="I71" i="18"/>
  <c r="I70" i="18"/>
  <c r="I76" i="18"/>
  <c r="C17" i="18"/>
  <c r="J121" i="17"/>
  <c r="I121" i="17"/>
  <c r="H121" i="17"/>
  <c r="Q92" i="20" l="1"/>
  <c r="Q94" i="20"/>
  <c r="Q96" i="20"/>
  <c r="D96" i="20"/>
  <c r="P94" i="20"/>
  <c r="P95" i="20"/>
  <c r="O93" i="20"/>
  <c r="D95" i="20"/>
  <c r="N93" i="20"/>
  <c r="Q95" i="20"/>
  <c r="O94" i="20"/>
  <c r="J93" i="20"/>
  <c r="E74" i="23"/>
  <c r="F74" i="23" s="1"/>
  <c r="Q91" i="20"/>
  <c r="C94" i="20"/>
  <c r="N94" i="20"/>
  <c r="I93" i="20"/>
  <c r="C93" i="20"/>
  <c r="I94" i="20"/>
  <c r="G93" i="20"/>
  <c r="E96" i="20"/>
  <c r="D94" i="20"/>
  <c r="E93" i="20"/>
  <c r="E141" i="23"/>
  <c r="F141" i="23" s="1"/>
  <c r="J91" i="20"/>
  <c r="J96" i="20"/>
  <c r="D97" i="20"/>
  <c r="H94" i="20"/>
  <c r="G91" i="20"/>
  <c r="P97" i="20"/>
  <c r="I96" i="20"/>
  <c r="H95" i="20"/>
  <c r="O97" i="20"/>
  <c r="H96" i="20"/>
  <c r="G95" i="20"/>
  <c r="G94" i="20"/>
  <c r="H93" i="20"/>
  <c r="F91" i="20"/>
  <c r="K97" i="20"/>
  <c r="C97" i="20"/>
  <c r="I95" i="20"/>
  <c r="N97" i="20"/>
  <c r="C96" i="20"/>
  <c r="G96" i="20"/>
  <c r="F95" i="20"/>
  <c r="F94" i="20"/>
  <c r="E91" i="20"/>
  <c r="E97" i="20"/>
  <c r="H91" i="20"/>
  <c r="M97" i="20"/>
  <c r="C95" i="20"/>
  <c r="F96" i="20"/>
  <c r="E95" i="20"/>
  <c r="E94" i="20"/>
  <c r="F93" i="20"/>
  <c r="D91" i="20"/>
  <c r="C91" i="20"/>
  <c r="I97" i="20"/>
  <c r="O95" i="20"/>
  <c r="H97" i="20"/>
  <c r="N96" i="20"/>
  <c r="N95" i="20"/>
  <c r="L94" i="20"/>
  <c r="N91" i="20"/>
  <c r="G97" i="20"/>
  <c r="L96" i="20"/>
  <c r="L95" i="20"/>
  <c r="K94" i="20"/>
  <c r="L93" i="20"/>
  <c r="K91" i="20"/>
  <c r="J97" i="20"/>
  <c r="P91" i="20"/>
  <c r="P96" i="20"/>
  <c r="O91" i="20"/>
  <c r="I91" i="20"/>
  <c r="E139" i="23"/>
  <c r="F139" i="23" s="1"/>
  <c r="E77" i="23"/>
  <c r="F77" i="23" s="1"/>
  <c r="E137" i="23"/>
  <c r="G137" i="23" s="1"/>
  <c r="E142" i="23"/>
  <c r="G142" i="23" s="1"/>
  <c r="F137" i="23"/>
  <c r="E79" i="23"/>
  <c r="F79" i="23" s="1"/>
  <c r="C108" i="18"/>
  <c r="F108" i="18"/>
  <c r="E108" i="18"/>
  <c r="C107" i="18"/>
  <c r="F107" i="18"/>
  <c r="D107" i="18"/>
  <c r="D104" i="18"/>
  <c r="C104" i="18"/>
  <c r="F103" i="18"/>
  <c r="E103" i="18"/>
  <c r="D103" i="18"/>
  <c r="F104" i="18"/>
  <c r="E140" i="23"/>
  <c r="G140" i="23" s="1"/>
  <c r="E76" i="23"/>
  <c r="F76" i="23" s="1"/>
  <c r="E78" i="23"/>
  <c r="F78" i="23" s="1"/>
  <c r="G95" i="18"/>
  <c r="G94" i="18"/>
  <c r="F142" i="23" l="1"/>
  <c r="G141" i="23"/>
  <c r="G139" i="23"/>
  <c r="C105" i="18"/>
  <c r="D105" i="18"/>
  <c r="E105" i="18"/>
  <c r="F105" i="18"/>
  <c r="C106" i="18"/>
  <c r="D106" i="18"/>
  <c r="E106" i="18"/>
  <c r="F106" i="18"/>
  <c r="F140" i="23"/>
  <c r="I193" i="18" l="1"/>
  <c r="I194" i="18"/>
  <c r="I195" i="18"/>
  <c r="I196" i="18"/>
  <c r="I197" i="18"/>
  <c r="I192" i="18"/>
  <c r="D187" i="18"/>
  <c r="E187" i="18"/>
  <c r="F187" i="18"/>
  <c r="G187" i="18"/>
  <c r="H187" i="18"/>
  <c r="I187" i="18"/>
  <c r="C187" i="18"/>
  <c r="J182" i="18"/>
  <c r="J183" i="18"/>
  <c r="J184" i="18"/>
  <c r="J185" i="18"/>
  <c r="J186" i="18"/>
  <c r="J181" i="18"/>
  <c r="D165" i="18"/>
  <c r="E165" i="18"/>
  <c r="F165" i="18"/>
  <c r="G165" i="18"/>
  <c r="C165" i="18"/>
  <c r="H160" i="18"/>
  <c r="H161" i="18"/>
  <c r="H162" i="18"/>
  <c r="H163" i="18"/>
  <c r="H164" i="18"/>
  <c r="H159" i="18"/>
  <c r="H165" i="18" l="1"/>
  <c r="J187" i="18"/>
  <c r="I198" i="18"/>
  <c r="I140" i="21"/>
  <c r="I150" i="21" s="1"/>
  <c r="I141" i="21"/>
  <c r="I151" i="21" s="1"/>
  <c r="I142" i="21"/>
  <c r="I152" i="21" s="1"/>
  <c r="I143" i="21"/>
  <c r="I153" i="21" s="1"/>
  <c r="H144" i="21"/>
  <c r="H154" i="21" s="1"/>
  <c r="G144" i="21"/>
  <c r="G154" i="21" s="1"/>
  <c r="F144" i="21"/>
  <c r="F154" i="21" s="1"/>
  <c r="E144" i="21"/>
  <c r="E154" i="21" s="1"/>
  <c r="D144" i="21"/>
  <c r="D154" i="21" s="1"/>
  <c r="C144" i="21"/>
  <c r="C154" i="21" s="1"/>
  <c r="I139" i="21"/>
  <c r="I149" i="21" s="1"/>
  <c r="I92" i="21"/>
  <c r="R92" i="21" s="1"/>
  <c r="I93" i="21"/>
  <c r="Q93" i="21" s="1"/>
  <c r="I94" i="21"/>
  <c r="R94" i="21" s="1"/>
  <c r="I95" i="21"/>
  <c r="R95" i="21" s="1"/>
  <c r="I96" i="21"/>
  <c r="L96" i="21" s="1"/>
  <c r="I97" i="21"/>
  <c r="M97" i="21" s="1"/>
  <c r="I91" i="21"/>
  <c r="O91" i="21" s="1"/>
  <c r="H98" i="21"/>
  <c r="G98" i="21"/>
  <c r="G106" i="21" s="1"/>
  <c r="F98" i="21"/>
  <c r="F107" i="21" s="1"/>
  <c r="E98" i="21"/>
  <c r="E108" i="21" s="1"/>
  <c r="D98" i="21"/>
  <c r="D109" i="21" s="1"/>
  <c r="C98" i="21"/>
  <c r="C103" i="21" s="1"/>
  <c r="C86" i="21"/>
  <c r="F134" i="21" l="1"/>
  <c r="E134" i="21"/>
  <c r="D134" i="21"/>
  <c r="H134" i="21"/>
  <c r="G134" i="21"/>
  <c r="I144" i="21"/>
  <c r="I154" i="21" s="1"/>
  <c r="H105" i="21"/>
  <c r="H104" i="21"/>
  <c r="M96" i="21"/>
  <c r="R97" i="21"/>
  <c r="C107" i="21"/>
  <c r="O96" i="21"/>
  <c r="C105" i="21"/>
  <c r="P96" i="21"/>
  <c r="C104" i="21"/>
  <c r="R96" i="21"/>
  <c r="F106" i="21"/>
  <c r="H109" i="21"/>
  <c r="Q91" i="21"/>
  <c r="R91" i="21"/>
  <c r="Q96" i="21"/>
  <c r="E107" i="21"/>
  <c r="P91" i="21"/>
  <c r="Q92" i="21"/>
  <c r="N97" i="21"/>
  <c r="C109" i="21"/>
  <c r="F105" i="21"/>
  <c r="R93" i="21"/>
  <c r="O97" i="21"/>
  <c r="C108" i="21"/>
  <c r="G105" i="21"/>
  <c r="P97" i="21"/>
  <c r="G104" i="21"/>
  <c r="L91" i="21"/>
  <c r="N96" i="21"/>
  <c r="Q97" i="21"/>
  <c r="C106" i="21"/>
  <c r="H103" i="21"/>
  <c r="L95" i="21"/>
  <c r="D108" i="21"/>
  <c r="L94" i="21"/>
  <c r="M95" i="21"/>
  <c r="D107" i="21"/>
  <c r="E106" i="21"/>
  <c r="L93" i="21"/>
  <c r="M94" i="21"/>
  <c r="N95" i="21"/>
  <c r="D106" i="21"/>
  <c r="E105" i="21"/>
  <c r="F104" i="21"/>
  <c r="L92" i="21"/>
  <c r="M93" i="21"/>
  <c r="N94" i="21"/>
  <c r="O95" i="21"/>
  <c r="D105" i="21"/>
  <c r="E104" i="21"/>
  <c r="G103" i="21"/>
  <c r="M92" i="21"/>
  <c r="N93" i="21"/>
  <c r="O94" i="21"/>
  <c r="P95" i="21"/>
  <c r="D104" i="21"/>
  <c r="F103" i="21"/>
  <c r="G109" i="21"/>
  <c r="H108" i="21"/>
  <c r="M91" i="21"/>
  <c r="N92" i="21"/>
  <c r="O93" i="21"/>
  <c r="P94" i="21"/>
  <c r="Q95" i="21"/>
  <c r="E103" i="21"/>
  <c r="F109" i="21"/>
  <c r="G108" i="21"/>
  <c r="H107" i="21"/>
  <c r="N91" i="21"/>
  <c r="O92" i="21"/>
  <c r="P93" i="21"/>
  <c r="Q94" i="21"/>
  <c r="L97" i="21"/>
  <c r="D103" i="21"/>
  <c r="E109" i="21"/>
  <c r="F108" i="21"/>
  <c r="G107" i="21"/>
  <c r="H106" i="21"/>
  <c r="P92" i="21"/>
  <c r="I98" i="21"/>
  <c r="I103" i="21" l="1"/>
  <c r="I99" i="21"/>
  <c r="R99" i="21" s="1"/>
  <c r="I134" i="21"/>
  <c r="I106" i="21"/>
  <c r="I107" i="21"/>
  <c r="I105" i="21"/>
  <c r="I108" i="21"/>
  <c r="I109" i="21"/>
  <c r="L98" i="21"/>
  <c r="R98" i="21"/>
  <c r="Q98" i="21"/>
  <c r="P98" i="21"/>
  <c r="O98" i="21"/>
  <c r="M98" i="21"/>
  <c r="N98" i="21"/>
  <c r="I104" i="21"/>
  <c r="D143" i="23" l="1"/>
  <c r="D144" i="23" s="1"/>
  <c r="C143" i="23"/>
  <c r="C144" i="23" s="1"/>
  <c r="C80" i="23"/>
  <c r="P69" i="23"/>
  <c r="D80" i="23"/>
  <c r="S86" i="20"/>
  <c r="Q97" i="20" s="1"/>
  <c r="G98" i="18"/>
  <c r="D109" i="18" l="1"/>
  <c r="C109" i="18"/>
  <c r="E143" i="23"/>
  <c r="E80" i="23"/>
  <c r="F80" i="23" s="1"/>
  <c r="E109" i="18"/>
  <c r="F109" i="18"/>
  <c r="AH22" i="22" l="1"/>
  <c r="AG21" i="22"/>
  <c r="AF21" i="22"/>
  <c r="AG20" i="22"/>
  <c r="AF20" i="22"/>
  <c r="AH19" i="22"/>
  <c r="AF18" i="22"/>
  <c r="AG17" i="22"/>
  <c r="AF17" i="22"/>
  <c r="AG16" i="22"/>
  <c r="AF16" i="22"/>
  <c r="AF15" i="22"/>
  <c r="AH14" i="22"/>
  <c r="AG13" i="22"/>
  <c r="AF13" i="22"/>
  <c r="AF12" i="22"/>
  <c r="AH11" i="22"/>
  <c r="AF10" i="22"/>
  <c r="AF9" i="22"/>
  <c r="AF8" i="22"/>
  <c r="AG7" i="22"/>
  <c r="AF7" i="22"/>
  <c r="Y11" i="22"/>
  <c r="Y9" i="22"/>
  <c r="X9" i="22"/>
  <c r="P11" i="22"/>
  <c r="Q9" i="22"/>
  <c r="P9" i="22"/>
  <c r="AL19" i="22" l="1"/>
  <c r="AK19" i="22"/>
  <c r="AK14" i="22"/>
  <c r="AL14" i="22"/>
  <c r="AL11" i="22"/>
  <c r="AK11" i="22"/>
  <c r="AL22" i="22"/>
  <c r="AK22" i="22"/>
  <c r="AH8" i="22"/>
  <c r="AL8" i="22" s="1"/>
  <c r="AH12" i="22"/>
  <c r="AL12" i="22" s="1"/>
  <c r="AH17" i="22"/>
  <c r="AL17" i="22" s="1"/>
  <c r="AH13" i="22"/>
  <c r="AK13" i="22" s="1"/>
  <c r="AH18" i="22"/>
  <c r="AL18" i="22" s="1"/>
  <c r="AH15" i="22"/>
  <c r="AL15" i="22" s="1"/>
  <c r="AH9" i="22"/>
  <c r="AL9" i="22" s="1"/>
  <c r="AH10" i="22"/>
  <c r="AL10" i="22" s="1"/>
  <c r="AH20" i="22"/>
  <c r="AL20" i="22" s="1"/>
  <c r="AG23" i="22"/>
  <c r="AF23" i="22"/>
  <c r="AH16" i="22"/>
  <c r="AK16" i="22" s="1"/>
  <c r="AH21" i="22"/>
  <c r="AL21" i="22" s="1"/>
  <c r="AH7" i="22"/>
  <c r="AK7" i="22" s="1"/>
  <c r="AM11" i="22" l="1"/>
  <c r="AK12" i="22"/>
  <c r="AM12" i="22" s="1"/>
  <c r="AP8" i="22"/>
  <c r="AK17" i="22"/>
  <c r="AM17" i="22" s="1"/>
  <c r="AK8" i="22"/>
  <c r="AM8" i="22" s="1"/>
  <c r="AK20" i="22"/>
  <c r="AM20" i="22" s="1"/>
  <c r="AL16" i="22"/>
  <c r="AM16" i="22" s="1"/>
  <c r="AK10" i="22"/>
  <c r="AM10" i="22" s="1"/>
  <c r="AM19" i="22"/>
  <c r="AK15" i="22"/>
  <c r="AM15" i="22" s="1"/>
  <c r="AK21" i="22"/>
  <c r="AM21" i="22" s="1"/>
  <c r="AL13" i="22"/>
  <c r="AM13" i="22" s="1"/>
  <c r="AL7" i="22"/>
  <c r="AK9" i="22"/>
  <c r="AM9" i="22" s="1"/>
  <c r="AM22" i="22"/>
  <c r="AM14" i="22"/>
  <c r="AK18" i="22"/>
  <c r="AM18" i="22" s="1"/>
  <c r="AP10" i="22"/>
  <c r="AP9" i="22"/>
  <c r="AP12" i="22"/>
  <c r="AP13" i="22"/>
  <c r="AP16" i="22"/>
  <c r="AP17" i="22"/>
  <c r="AP15" i="22"/>
  <c r="AP20" i="22"/>
  <c r="AP18" i="22"/>
  <c r="AP21" i="22"/>
  <c r="AP7" i="22"/>
  <c r="AQ10" i="22"/>
  <c r="AQ18" i="22"/>
  <c r="AQ9" i="22"/>
  <c r="AQ11" i="22"/>
  <c r="AQ19" i="22"/>
  <c r="AQ12" i="22"/>
  <c r="AQ14" i="22"/>
  <c r="AQ22" i="22"/>
  <c r="AQ15" i="22"/>
  <c r="AQ8" i="22"/>
  <c r="AQ21" i="22"/>
  <c r="AQ16" i="22"/>
  <c r="AQ20" i="22"/>
  <c r="AH23" i="22"/>
  <c r="AH25" i="22" s="1"/>
  <c r="AQ17" i="22"/>
  <c r="AQ7" i="22"/>
  <c r="AP11" i="22"/>
  <c r="AP19" i="22"/>
  <c r="AP14" i="22"/>
  <c r="AP22" i="22"/>
  <c r="AQ13" i="22"/>
  <c r="C52" i="18"/>
  <c r="H52" i="18" s="1"/>
  <c r="C51" i="18"/>
  <c r="F51" i="18" s="1"/>
  <c r="C24" i="18"/>
  <c r="C23" i="18"/>
  <c r="H18" i="18"/>
  <c r="G18" i="18"/>
  <c r="F18" i="18"/>
  <c r="E18" i="18"/>
  <c r="D18" i="18"/>
  <c r="C18" i="18"/>
  <c r="F17" i="18"/>
  <c r="B17" i="18"/>
  <c r="D41" i="29"/>
  <c r="C41" i="29"/>
  <c r="D40" i="29"/>
  <c r="C40" i="29"/>
  <c r="D33" i="29"/>
  <c r="D43" i="29" s="1"/>
  <c r="C33" i="29"/>
  <c r="C43" i="29" s="1"/>
  <c r="D25" i="29"/>
  <c r="C25" i="29"/>
  <c r="D24" i="29"/>
  <c r="C24" i="29"/>
  <c r="D23" i="29"/>
  <c r="C23" i="29"/>
  <c r="D22" i="29"/>
  <c r="C22" i="29"/>
  <c r="D21" i="29"/>
  <c r="C21" i="29"/>
  <c r="D20" i="29"/>
  <c r="C20" i="29"/>
  <c r="D19" i="29"/>
  <c r="D18" i="29"/>
  <c r="C18" i="29"/>
  <c r="I7" i="29"/>
  <c r="I6" i="29"/>
  <c r="C35" i="29" l="1"/>
  <c r="C45" i="29" s="1"/>
  <c r="AF25" i="22"/>
  <c r="AG25" i="22"/>
  <c r="D35" i="29"/>
  <c r="D45" i="29" s="1"/>
  <c r="I24" i="18"/>
  <c r="J24" i="18"/>
  <c r="AM7" i="22"/>
  <c r="AP23" i="22"/>
  <c r="AQ23" i="22"/>
  <c r="G17" i="18"/>
  <c r="G51" i="18"/>
  <c r="D154" i="18" s="1"/>
  <c r="J154" i="18" s="1"/>
  <c r="H17" i="18"/>
  <c r="H51" i="18"/>
  <c r="E154" i="18" s="1"/>
  <c r="D52" i="18"/>
  <c r="E52" i="18"/>
  <c r="D17" i="18"/>
  <c r="D51" i="18"/>
  <c r="F52" i="18"/>
  <c r="E17" i="18"/>
  <c r="E51" i="18"/>
  <c r="G52" i="18"/>
  <c r="F24" i="18" l="1"/>
  <c r="G24" i="18"/>
  <c r="C154" i="18"/>
  <c r="I154" i="18" s="1"/>
  <c r="I19" i="18"/>
  <c r="F19" i="18"/>
  <c r="G104" i="23" l="1"/>
  <c r="G103" i="23"/>
  <c r="G105" i="23" s="1"/>
  <c r="G13" i="22"/>
  <c r="G14" i="22"/>
  <c r="G15" i="22"/>
  <c r="G16" i="22"/>
  <c r="G17" i="22"/>
  <c r="G12" i="22"/>
  <c r="F17" i="22"/>
  <c r="F16" i="22"/>
  <c r="F15" i="22"/>
  <c r="F14" i="22"/>
  <c r="F13" i="22"/>
  <c r="F12" i="22"/>
  <c r="D172" i="21" l="1"/>
  <c r="E172" i="21"/>
  <c r="F172" i="21"/>
  <c r="G172" i="21"/>
  <c r="C172" i="21"/>
  <c r="I160" i="18" l="1"/>
  <c r="I161" i="18"/>
  <c r="I162" i="18"/>
  <c r="I163" i="18"/>
  <c r="I164" i="18"/>
  <c r="I165" i="18"/>
  <c r="I159" i="18"/>
  <c r="D110" i="21" l="1"/>
  <c r="C110" i="21"/>
  <c r="G110" i="21"/>
  <c r="E110" i="21"/>
  <c r="H110" i="21"/>
  <c r="I110" i="21"/>
  <c r="F110" i="21"/>
  <c r="I22" i="17"/>
  <c r="I23" i="17"/>
  <c r="I24" i="17"/>
  <c r="I25" i="17"/>
  <c r="I26" i="17"/>
  <c r="I27" i="17"/>
  <c r="I21" i="17"/>
  <c r="H170" i="18" l="1"/>
  <c r="H171" i="18"/>
  <c r="H172" i="18"/>
  <c r="H173" i="18"/>
  <c r="H174" i="18"/>
  <c r="H175" i="18"/>
  <c r="H176" i="18"/>
  <c r="C171" i="18"/>
  <c r="D171" i="18"/>
  <c r="E171" i="18"/>
  <c r="F171" i="18"/>
  <c r="G171" i="18"/>
  <c r="C172" i="18"/>
  <c r="D172" i="18"/>
  <c r="E172" i="18"/>
  <c r="F172" i="18"/>
  <c r="G172" i="18"/>
  <c r="C173" i="18"/>
  <c r="D173" i="18"/>
  <c r="E173" i="18"/>
  <c r="F173" i="18"/>
  <c r="G173" i="18"/>
  <c r="C174" i="18"/>
  <c r="D174" i="18"/>
  <c r="E174" i="18"/>
  <c r="F174" i="18"/>
  <c r="G174" i="18"/>
  <c r="C175" i="18"/>
  <c r="D175" i="18"/>
  <c r="E175" i="18"/>
  <c r="F175" i="18"/>
  <c r="G175" i="18"/>
  <c r="C176" i="18"/>
  <c r="D176" i="18"/>
  <c r="E176" i="18"/>
  <c r="F176" i="18"/>
  <c r="G176" i="18"/>
  <c r="D170" i="18"/>
  <c r="E170" i="18"/>
  <c r="F170" i="18"/>
  <c r="G170" i="18"/>
  <c r="C170" i="18"/>
  <c r="C193" i="18"/>
  <c r="D193" i="18"/>
  <c r="E193" i="18"/>
  <c r="F193" i="18"/>
  <c r="G193" i="18"/>
  <c r="H193" i="18"/>
  <c r="C194" i="18"/>
  <c r="D194" i="18"/>
  <c r="E194" i="18"/>
  <c r="F194" i="18"/>
  <c r="G194" i="18"/>
  <c r="H194" i="18"/>
  <c r="C195" i="18"/>
  <c r="D195" i="18"/>
  <c r="E195" i="18"/>
  <c r="F195" i="18"/>
  <c r="G195" i="18"/>
  <c r="H195" i="18"/>
  <c r="C196" i="18"/>
  <c r="D196" i="18"/>
  <c r="E196" i="18"/>
  <c r="F196" i="18"/>
  <c r="G196" i="18"/>
  <c r="H196" i="18"/>
  <c r="C197" i="18"/>
  <c r="D197" i="18"/>
  <c r="E197" i="18"/>
  <c r="F197" i="18"/>
  <c r="G197" i="18"/>
  <c r="H197" i="18"/>
  <c r="C198" i="18"/>
  <c r="D198" i="18"/>
  <c r="E198" i="18"/>
  <c r="F198" i="18"/>
  <c r="G198" i="18"/>
  <c r="H198" i="18"/>
  <c r="C192" i="18"/>
  <c r="D192" i="18"/>
  <c r="E192" i="18"/>
  <c r="F192" i="18"/>
  <c r="G192" i="18"/>
  <c r="H192" i="18"/>
  <c r="O33" i="17"/>
  <c r="O34" i="17"/>
  <c r="O35" i="17"/>
  <c r="O36" i="17"/>
  <c r="O37" i="17"/>
  <c r="O38" i="17"/>
  <c r="N33" i="17"/>
  <c r="N34" i="17"/>
  <c r="N35" i="17"/>
  <c r="N36" i="17"/>
  <c r="N37" i="17"/>
  <c r="N38" i="17"/>
  <c r="M33" i="17"/>
  <c r="M34" i="17"/>
  <c r="M35" i="17"/>
  <c r="M36" i="17"/>
  <c r="M37" i="17"/>
  <c r="M38" i="17"/>
  <c r="O32" i="17"/>
  <c r="N32" i="17"/>
  <c r="M32" i="17"/>
  <c r="L33" i="17"/>
  <c r="L34" i="17"/>
  <c r="L35" i="17"/>
  <c r="L36" i="17"/>
  <c r="L37" i="17"/>
  <c r="L38" i="17"/>
  <c r="L32" i="17"/>
  <c r="E12" i="17" l="1"/>
  <c r="E13" i="17"/>
  <c r="A25" i="17" l="1"/>
  <c r="A23" i="17"/>
  <c r="A26" i="17"/>
  <c r="A24" i="17"/>
  <c r="A22" i="17"/>
  <c r="A21" i="17"/>
  <c r="A27" i="17"/>
  <c r="H27" i="17"/>
  <c r="G34" i="17"/>
  <c r="H23" i="17"/>
  <c r="H37" i="17"/>
  <c r="H26" i="17"/>
  <c r="D33" i="17"/>
  <c r="H22" i="17"/>
  <c r="E36" i="17"/>
  <c r="H25" i="17"/>
  <c r="E32" i="17"/>
  <c r="H21" i="17"/>
  <c r="D35" i="17"/>
  <c r="H24" i="17"/>
  <c r="F38" i="17"/>
  <c r="D32" i="17"/>
  <c r="E38" i="17"/>
  <c r="G37" i="17"/>
  <c r="D36" i="17"/>
  <c r="F34" i="17"/>
  <c r="H32" i="17"/>
  <c r="D38" i="17"/>
  <c r="F37" i="17"/>
  <c r="H35" i="17"/>
  <c r="E34" i="17"/>
  <c r="G32" i="17"/>
  <c r="E37" i="17"/>
  <c r="G35" i="17"/>
  <c r="D34" i="17"/>
  <c r="F32" i="17"/>
  <c r="D37" i="17"/>
  <c r="F35" i="17"/>
  <c r="H33" i="17"/>
  <c r="H36" i="17"/>
  <c r="E35" i="17"/>
  <c r="G33" i="17"/>
  <c r="H38" i="17"/>
  <c r="G36" i="17"/>
  <c r="F33" i="17"/>
  <c r="G38" i="17"/>
  <c r="F36" i="17"/>
  <c r="H34" i="17"/>
  <c r="E33" i="17"/>
  <c r="D105" i="23" l="1"/>
  <c r="E105" i="23"/>
  <c r="F105" i="23"/>
  <c r="C105" i="23"/>
  <c r="F143" i="23" l="1"/>
  <c r="G143" i="23"/>
  <c r="G13" i="17" l="1"/>
  <c r="F13" i="17"/>
  <c r="D13" i="17"/>
  <c r="F12" i="17" l="1"/>
  <c r="D12" i="17"/>
  <c r="G12" i="17"/>
  <c r="E85" i="21" l="1"/>
  <c r="E86" i="21" l="1"/>
</calcChain>
</file>

<file path=xl/sharedStrings.xml><?xml version="1.0" encoding="utf-8"?>
<sst xmlns="http://schemas.openxmlformats.org/spreadsheetml/2006/main" count="2378" uniqueCount="816">
  <si>
    <t>Tayside HMP 2020 HNDA Study: Information Requirements</t>
  </si>
  <si>
    <t xml:space="preserve">Core Output 2: Housing Stock, Profile, Pressures &amp; Management </t>
  </si>
  <si>
    <t>Moray</t>
  </si>
  <si>
    <t>Information Required</t>
  </si>
  <si>
    <t>Source</t>
  </si>
  <si>
    <t>Notes</t>
  </si>
  <si>
    <t>Worksheet</t>
  </si>
  <si>
    <t xml:space="preserve">Dwelling profile - All Tenures </t>
  </si>
  <si>
    <t>Scottish House Condition Survey</t>
  </si>
  <si>
    <t>Yes</t>
  </si>
  <si>
    <t>2011 Census</t>
  </si>
  <si>
    <t>No</t>
  </si>
  <si>
    <t>Key Findings Summary</t>
  </si>
  <si>
    <t>Key Findings: Moray</t>
  </si>
  <si>
    <t>Social renting was lower at 19% compared to 24% for Scotland.</t>
  </si>
  <si>
    <t>Tenure Profile</t>
  </si>
  <si>
    <t xml:space="preserve">Within Moray, all HMA's except Cairngorms NP matched this: CNP has very high private rented, as has the Split HMA. Private renting is very low in Buckie, while social renting is proportionally highest in Buckie, Elgin and Keith, although all three are lower than the Scottish average.  In absolute terms, Elgin has half the social housing, followed by Buckie then Forres. </t>
  </si>
  <si>
    <t>Dwelling Size &amp; Type Profile</t>
  </si>
  <si>
    <t>Average income at £25,800 is lower than Scotland's £29,100; along wioth the poorer energy efficiency, fuel poverty at 32% is higher than the average of 24%.</t>
  </si>
  <si>
    <t xml:space="preserve">Just over 600 people have 'High Needs' including homeless applicants, with double that number having 'Low Needs'.  Around half the applicants in the last year that are still live applicants (so not applied and housed within the year) have High or Low Needs. A quarter of applicants have overcrowding points, with as many underoccupying. </t>
  </si>
  <si>
    <t>Projected SHIP completions at 1,257 (almost all for social rent) exceed the historic 10-year total for social housing of 1,047, with five different RSLs confirmed as developers.</t>
  </si>
  <si>
    <t>Dwelling Occupation Profile</t>
  </si>
  <si>
    <t>Scotland</t>
  </si>
  <si>
    <t>Local Authority</t>
  </si>
  <si>
    <t>%</t>
  </si>
  <si>
    <t>Total number of dwellings</t>
  </si>
  <si>
    <t>Occupied dwellings</t>
  </si>
  <si>
    <t>Vacant dwellings</t>
  </si>
  <si>
    <t>Dwellings with 'unoccupied exemptions'</t>
  </si>
  <si>
    <t>Long-term empty dwellings</t>
  </si>
  <si>
    <t>Second homes</t>
  </si>
  <si>
    <t>Dwellings with a single adult discount</t>
  </si>
  <si>
    <t>Dwellings with 'occupied exemptions</t>
  </si>
  <si>
    <t>Dwellings with 'occupied exemptions'</t>
  </si>
  <si>
    <t>Total Dwellings</t>
  </si>
  <si>
    <t>Occupied Dwellings</t>
  </si>
  <si>
    <t>2nd/Holiday Homes</t>
  </si>
  <si>
    <t>Empty Homes</t>
  </si>
  <si>
    <t>Empty Homes (CT Exempt)</t>
  </si>
  <si>
    <t>Total Ineffective Stock</t>
  </si>
  <si>
    <t>Owned</t>
  </si>
  <si>
    <t>Owned outright</t>
  </si>
  <si>
    <t>Owned mortgage</t>
  </si>
  <si>
    <t>Social rented</t>
  </si>
  <si>
    <t>LA</t>
  </si>
  <si>
    <t>RSL</t>
  </si>
  <si>
    <t>Council Area</t>
  </si>
  <si>
    <t>Total</t>
  </si>
  <si>
    <t>Social Rented</t>
  </si>
  <si>
    <t>Private Rented</t>
  </si>
  <si>
    <t>Living Rent Free</t>
  </si>
  <si>
    <t xml:space="preserve">Scotland </t>
  </si>
  <si>
    <t>Source: 2011 Census: Scottish Council Area 2011 by Household tenure by Abode</t>
  </si>
  <si>
    <t>Owner occupied</t>
  </si>
  <si>
    <t>Rented privately or with a job/business</t>
  </si>
  <si>
    <t>Vacant private dwellings and second homes</t>
  </si>
  <si>
    <t>Rented from housing associations</t>
  </si>
  <si>
    <t>Rented from local authorities</t>
  </si>
  <si>
    <t>HMA</t>
  </si>
  <si>
    <t>Private rented</t>
  </si>
  <si>
    <t>Overall distribution</t>
  </si>
  <si>
    <t>Social renting distribution</t>
  </si>
  <si>
    <t>Buckie</t>
  </si>
  <si>
    <t>Cairngorms NP</t>
  </si>
  <si>
    <t>Elgin</t>
  </si>
  <si>
    <t>Forres</t>
  </si>
  <si>
    <t>Keith</t>
  </si>
  <si>
    <t>Speyside</t>
  </si>
  <si>
    <t>Grand Total</t>
  </si>
  <si>
    <t>Owner-occupied</t>
  </si>
  <si>
    <t>Social Housing</t>
  </si>
  <si>
    <t>Source: Scottish Scottish House Condition Survey (SHCS) Local Authority Tables 2017-2019</t>
  </si>
  <si>
    <t>Core Output 2 Working Files\SCHS LA Tables 2017-19.xlsx</t>
  </si>
  <si>
    <t>Owner Occupied</t>
  </si>
  <si>
    <t>YEAR</t>
  </si>
  <si>
    <t>*</t>
  </si>
  <si>
    <t>2011 Census Dwelling Type - 2017 data</t>
  </si>
  <si>
    <t>All Occupied Household Spaces</t>
  </si>
  <si>
    <t xml:space="preserve">One room </t>
  </si>
  <si>
    <t xml:space="preserve">Two rooms </t>
  </si>
  <si>
    <t xml:space="preserve">Three rooms </t>
  </si>
  <si>
    <t xml:space="preserve">Four rooms </t>
  </si>
  <si>
    <t xml:space="preserve">Five rooms </t>
  </si>
  <si>
    <t xml:space="preserve">Detached </t>
  </si>
  <si>
    <t>Semi Detatched</t>
  </si>
  <si>
    <t>Terraced</t>
  </si>
  <si>
    <t>Flats</t>
  </si>
  <si>
    <t>Other</t>
  </si>
  <si>
    <t>LA's</t>
  </si>
  <si>
    <t>House or Bungalow</t>
  </si>
  <si>
    <t>Tenement</t>
  </si>
  <si>
    <t>House Type</t>
  </si>
  <si>
    <t>Average number of Dwellings per Hectare</t>
  </si>
  <si>
    <t>% Difference</t>
  </si>
  <si>
    <t>House/Bungalow</t>
  </si>
  <si>
    <t>Flat/Maisonette/Four in a Block</t>
  </si>
  <si>
    <t>Bungalow</t>
  </si>
  <si>
    <t>House</t>
  </si>
  <si>
    <t>Flat</t>
  </si>
  <si>
    <t>Maisonette</t>
  </si>
  <si>
    <t>Hostel, Sheltered, Shared</t>
  </si>
  <si>
    <t>HMA distribution</t>
  </si>
  <si>
    <t>Bedsit</t>
  </si>
  <si>
    <t xml:space="preserve">1 bedroom </t>
  </si>
  <si>
    <t xml:space="preserve">2 bedroom </t>
  </si>
  <si>
    <t xml:space="preserve">3 bedroom </t>
  </si>
  <si>
    <t xml:space="preserve">4 bedroom </t>
  </si>
  <si>
    <t xml:space="preserve">5+ bedroom </t>
  </si>
  <si>
    <t>Landlord name</t>
  </si>
  <si>
    <t>Albyn Housing Society Ltd</t>
  </si>
  <si>
    <t>Ark Housing Association Ltd</t>
  </si>
  <si>
    <t>Blackwood Homes and Care</t>
  </si>
  <si>
    <t>Cairn Housing Association Ltd</t>
  </si>
  <si>
    <t>Castlehill Housing Association Ltd</t>
  </si>
  <si>
    <t>Grampian Housing Association Ltd</t>
  </si>
  <si>
    <t>Hanover (Scotland) Housing Association Ltd</t>
  </si>
  <si>
    <t>Langstane Housing Association Ltd</t>
  </si>
  <si>
    <t>Moray Council</t>
  </si>
  <si>
    <t>Osprey Housing Ltd</t>
  </si>
  <si>
    <t>Social housing total</t>
  </si>
  <si>
    <t>Source: SHR ARC data 2021/22</t>
  </si>
  <si>
    <t>1</t>
  </si>
  <si>
    <t>2</t>
  </si>
  <si>
    <t>3</t>
  </si>
  <si>
    <t>4</t>
  </si>
  <si>
    <t>Buckie HMA</t>
  </si>
  <si>
    <t>Elgin HMA</t>
  </si>
  <si>
    <t>Forres HMA</t>
  </si>
  <si>
    <t>Keith HMA</t>
  </si>
  <si>
    <t>Speyside HMA</t>
  </si>
  <si>
    <t>RSLs</t>
  </si>
  <si>
    <t>Council</t>
  </si>
  <si>
    <t>Property Condition</t>
  </si>
  <si>
    <t>BTS (Below Tolerable Standard) by Dwelling Characteristics</t>
  </si>
  <si>
    <t>BTS (Below Tolerable Standard) by Household Attributes</t>
  </si>
  <si>
    <t>Age of Dwelling</t>
  </si>
  <si>
    <t>House or Flat</t>
  </si>
  <si>
    <t>Number of Bedrooms</t>
  </si>
  <si>
    <t>Tenure</t>
  </si>
  <si>
    <t>Household Type</t>
  </si>
  <si>
    <t>% of LA</t>
  </si>
  <si>
    <t>Pre-1945</t>
  </si>
  <si>
    <t>Post 1945</t>
  </si>
  <si>
    <t>2 or fewer</t>
  </si>
  <si>
    <t>3+</t>
  </si>
  <si>
    <t>Older</t>
  </si>
  <si>
    <t>Families</t>
  </si>
  <si>
    <t>-</t>
  </si>
  <si>
    <t xml:space="preserve"> Scotland</t>
  </si>
  <si>
    <t>Source: Scottish House Condition Survey 2017-19 Local Authority Tables</t>
  </si>
  <si>
    <t>Urgent Disrepair by Dwelling Characteristics</t>
  </si>
  <si>
    <t>Urgent Disrepair by Household Attributes</t>
  </si>
  <si>
    <t>Disrepair by Dwelling Characteristics</t>
  </si>
  <si>
    <t>Disrepair by Household Attributes</t>
  </si>
  <si>
    <t>Damp (penetrating or rising) by Dwelling Characteristics</t>
  </si>
  <si>
    <t>Damp (penetrating or rising) by Household Attributes</t>
  </si>
  <si>
    <t>Condensation by Dwelling Characteristics</t>
  </si>
  <si>
    <t>Condensation by Household Attributes</t>
  </si>
  <si>
    <t>Poor Energy Efficiency by Dwelling Characteristics</t>
  </si>
  <si>
    <t>Poor Energy Efficiency by Household Attributes</t>
  </si>
  <si>
    <t>Mean SAP 2012 Rating by Dwelling Characteristics</t>
  </si>
  <si>
    <t>Mean SAP 2012 Rating by Household Characteristics</t>
  </si>
  <si>
    <t>Average Income by Dwelling Characteristics</t>
  </si>
  <si>
    <t>Average Income by Household Attributes</t>
  </si>
  <si>
    <t>Fuel Poverty by Dwelling Characteristics</t>
  </si>
  <si>
    <t>Fuel Poverty by Household Attributes</t>
  </si>
  <si>
    <t>LAs</t>
  </si>
  <si>
    <t>Full central heating</t>
  </si>
  <si>
    <t>Loft insulation (if there is a loft)</t>
  </si>
  <si>
    <t>Cavity wall insulation (if there is a cavity)</t>
  </si>
  <si>
    <t>Supply of electricity</t>
  </si>
  <si>
    <t>Safe Electrical Wiring</t>
  </si>
  <si>
    <t>Fire/smoke alarms</t>
  </si>
  <si>
    <t>Double glazing</t>
  </si>
  <si>
    <t>No improvements required</t>
  </si>
  <si>
    <t>Has significant dampness (e.g. rising or penetrating dampness)</t>
  </si>
  <si>
    <t>Has condensation</t>
  </si>
  <si>
    <t>Requires major structural repairs</t>
  </si>
  <si>
    <t>Has non mains water supply</t>
  </si>
  <si>
    <t>None of these apply</t>
  </si>
  <si>
    <t>Don’t Know/Unsure</t>
  </si>
  <si>
    <t>Housing Stock Pressures</t>
  </si>
  <si>
    <t>Total Households</t>
  </si>
  <si>
    <t xml:space="preserve">Overcrowded Households (Below Tolerable Standard) </t>
  </si>
  <si>
    <t>Households with at least one concealed family</t>
  </si>
  <si>
    <t>Source:  CHMA Estimating concealed family
 rates with overcrowding
 using Scottish survey data
 (2016-2018)</t>
  </si>
  <si>
    <t>https://www.gov.scot/binaries/content/documents/govscot/publications/advice-and-guidance/2020/11/concealed-and-overcrowded-households-methodology-2020/documents/concealed-and-overcrowded-2020-households-methodology-note/concealed-and-overcrowded-2020-households-methodology-note/govscot%3Adocument/CHMA%2B-%2BHNDA%2BRefresh%2B-%2B2019%2B-%2BGuidance%2B-%2BPublish%2B-%2BConcealed%2Band%2BOvercrowded%2BMethodology%2B-%2B2020.pdf</t>
  </si>
  <si>
    <t>Overcrowding by Dwelling Characteristics</t>
  </si>
  <si>
    <t>About the right number</t>
  </si>
  <si>
    <t>Don’t know</t>
  </si>
  <si>
    <t>One fewer than needed</t>
  </si>
  <si>
    <t>One too many</t>
  </si>
  <si>
    <t>Two or more fewer than needed</t>
  </si>
  <si>
    <t>Two or more than needed</t>
  </si>
  <si>
    <t>No – none shared</t>
  </si>
  <si>
    <t>Yes - bathroom</t>
  </si>
  <si>
    <t>Yes - kitchen</t>
  </si>
  <si>
    <t>Yes - Other</t>
  </si>
  <si>
    <t>Yes - WC</t>
  </si>
  <si>
    <t>Stock</t>
  </si>
  <si>
    <t>Turnover</t>
  </si>
  <si>
    <t>Turnover %</t>
  </si>
  <si>
    <t>19.1 Approved applications on list at year start plus new approved applications</t>
  </si>
  <si>
    <t>19.2 Approved applications completed in year</t>
  </si>
  <si>
    <t>19.3 Households waiting for applications to be completed at year end</t>
  </si>
  <si>
    <t>20.1 Cost(£) landlord funded</t>
  </si>
  <si>
    <t>20.2 Cost(£) grant funded</t>
  </si>
  <si>
    <t>20.3 Cost(£) funded by other sources</t>
  </si>
  <si>
    <t>20 - Total cost of adaptations completed in year by source of funding (£)</t>
  </si>
  <si>
    <t>Total Stock by LA &amp; RSL</t>
  </si>
  <si>
    <t>Origin HMA</t>
  </si>
  <si>
    <t>Cairngorms HMA</t>
  </si>
  <si>
    <t>Outwith Moray</t>
  </si>
  <si>
    <t>Min Bed Size by LA</t>
  </si>
  <si>
    <t>5+</t>
  </si>
  <si>
    <t>No points</t>
  </si>
  <si>
    <t>Overcrowding</t>
  </si>
  <si>
    <t>Medical</t>
  </si>
  <si>
    <t>Urgent need/Homeless</t>
  </si>
  <si>
    <t>Full HB</t>
  </si>
  <si>
    <t>Partial HB</t>
  </si>
  <si>
    <t>UC No arrears</t>
  </si>
  <si>
    <t>UC Arrears</t>
  </si>
  <si>
    <t>Not on benefits</t>
  </si>
  <si>
    <t>Number</t>
  </si>
  <si>
    <t>Percentage</t>
  </si>
  <si>
    <t>Source: Moray Council Stock and Rent Roll @ June 2022</t>
  </si>
  <si>
    <t>Future Supply</t>
  </si>
  <si>
    <t>Projected SHIP Completions 2022-27</t>
  </si>
  <si>
    <t>SHIP Programme 2022/23 -2023/24</t>
  </si>
  <si>
    <t>SHIP Pipeline Projects, 2024 –2027</t>
  </si>
  <si>
    <t xml:space="preserve">% Projected SHIP Completions 2021-26 </t>
  </si>
  <si>
    <t xml:space="preserve">Source: Moray Strategic Housing Investment Plan &amp; Appendices 2022-2027
</t>
  </si>
  <si>
    <t>5-year land supply</t>
  </si>
  <si>
    <t>5-year projected completions</t>
  </si>
  <si>
    <t>SHIP</t>
  </si>
  <si>
    <t>Social housing percentage of 5-year projections</t>
  </si>
  <si>
    <t>Percentage of SHIP in HMA</t>
  </si>
  <si>
    <t>5 Year Effective Land Supply</t>
  </si>
  <si>
    <t>Later Years</t>
  </si>
  <si>
    <t>Constrained Sites</t>
  </si>
  <si>
    <t>Established Sites</t>
  </si>
  <si>
    <t xml:space="preserve">Source: Moray Council Housing Land Audits 2021
</t>
  </si>
  <si>
    <t>Completions</t>
  </si>
  <si>
    <t>Social sector</t>
  </si>
  <si>
    <t>Private sector</t>
  </si>
  <si>
    <t>All sectors</t>
  </si>
  <si>
    <t>Source: SG Housing Statistics Quarterly updates</t>
  </si>
  <si>
    <t>Demolitions</t>
  </si>
  <si>
    <t>In-situ Solutions - Analysis Annual Return on Charter</t>
  </si>
  <si>
    <t>Dwellings with Adaptations by Dwelling Characteristics</t>
  </si>
  <si>
    <t>Dwellings with Adaptations by Household Attributes</t>
  </si>
  <si>
    <t>Source: Scottish House Condition Survey LA Tables 2017-19</t>
  </si>
  <si>
    <t>Moray 2018</t>
  </si>
  <si>
    <t>Ramps</t>
  </si>
  <si>
    <t>Door widening</t>
  </si>
  <si>
    <t>Relocated light switches and power points</t>
  </si>
  <si>
    <t>Individual alarm system</t>
  </si>
  <si>
    <t>Stairlift</t>
  </si>
  <si>
    <t>Through floor lift</t>
  </si>
  <si>
    <t>Handrails</t>
  </si>
  <si>
    <t>Specially designed/adapted kitchen</t>
  </si>
  <si>
    <t>Specially designed/adapted bathroom/shower</t>
  </si>
  <si>
    <t>Specially designed/adapted toilet</t>
  </si>
  <si>
    <t>Door entry phone</t>
  </si>
  <si>
    <t>Extension to meet disabled person's needs</t>
  </si>
  <si>
    <t>Special furniture</t>
  </si>
  <si>
    <t>None needed/provided</t>
  </si>
  <si>
    <t>Don't know</t>
  </si>
  <si>
    <t>Base</t>
  </si>
  <si>
    <t>RSL total</t>
  </si>
  <si>
    <t>Dwellings Requiring Adaptations by Dwelling Characteristics</t>
  </si>
  <si>
    <t>Dwellings Requiring Adaptations by Household Attributes</t>
  </si>
  <si>
    <t>Link Group Ltd</t>
  </si>
  <si>
    <t>LA - Landlord funded %</t>
  </si>
  <si>
    <t>RSL - landlord funded %</t>
  </si>
  <si>
    <t>20 - average cost of application</t>
  </si>
  <si>
    <t>Source: SHR Statistics - Annual Return on Charter Indicator 20.1-20.3 (2021/22)</t>
  </si>
  <si>
    <t>C3.1 General needs lets</t>
  </si>
  <si>
    <t>C3.2 Supported housing lets</t>
  </si>
  <si>
    <t>C3 All lets</t>
  </si>
  <si>
    <t>Osprey Housing 
Osprey Moray actuals for previous years</t>
  </si>
  <si>
    <t>Source: SHR Statistics - Annual Return on Charter Indicator C3.1-C3.2 (2021/22)</t>
  </si>
  <si>
    <t>Adapted kitchen</t>
  </si>
  <si>
    <t>Any other special adaptations/facilities. (Please State)</t>
  </si>
  <si>
    <t>None of these</t>
  </si>
  <si>
    <t>Accommodation with emergency/alarm call system</t>
  </si>
  <si>
    <t>Door entry system</t>
  </si>
  <si>
    <t>Relocated light switches and powerpoints</t>
  </si>
  <si>
    <t>Hoists</t>
  </si>
  <si>
    <t>Level access showers</t>
  </si>
  <si>
    <t>% of respondents reporting unmet need for  adaptations</t>
  </si>
  <si>
    <t>% of respondents with no reported need</t>
  </si>
  <si>
    <t>19 - Households waiting for adaptations</t>
  </si>
  <si>
    <t>19.4 Reason 19(iii) does not equal 19(i) minus 19(ii)</t>
  </si>
  <si>
    <t xml:space="preserve">Moray </t>
  </si>
  <si>
    <t>Conversions</t>
  </si>
  <si>
    <t>Moray 2021/22</t>
  </si>
  <si>
    <t xml:space="preserve">Source: Scottish Government Demolitions and Conversations Web Tables
</t>
  </si>
  <si>
    <t>Table 4.1c Ineffective housing stock</t>
  </si>
  <si>
    <t xml:space="preserve">Core Output 4: Housing Stock, Profile, Pressures &amp; Management </t>
  </si>
  <si>
    <t>Table 4.1a Dwellings (number) by occupancy, September 2021</t>
  </si>
  <si>
    <t>Source: NRS Estimates of Households and Dwellings in Scotland, 2021</t>
  </si>
  <si>
    <t>Table 4.1b Dwellings (%) by occupancy, September 2021</t>
  </si>
  <si>
    <t>Source: Households and Dwellings in Scotland, 2021</t>
  </si>
  <si>
    <t>Table 4.3c Housing tenure within HMA's</t>
  </si>
  <si>
    <t>Table 4.3d Housing tenure within HMA's as % Moray</t>
  </si>
  <si>
    <t>Table 4.3e Housing tenure within HMA's as % HMA</t>
  </si>
  <si>
    <t>Table 4.3a: Households by Housing Tenure Census 2011</t>
  </si>
  <si>
    <t>Table 4.3b: % Households by Housing Tenure (Census 2011)</t>
  </si>
  <si>
    <t>Table 4.4a: Estimated stock of dwellings by tenure and local authority: 2019</t>
  </si>
  <si>
    <t>Table 4.4b: Estimated stock of dwellings by tenure and local authority: 2019</t>
  </si>
  <si>
    <t>Source: Scottish Government Housing Statistics Scotland 2019 Key Trends</t>
  </si>
  <si>
    <t>Table 4.5a: Household Tenure Profile by Dwellings</t>
  </si>
  <si>
    <t>Table 4.5b: Survey Household Tenure Profile by Dwellings</t>
  </si>
  <si>
    <t>Table 4.6a: Household Tenure Profile by Dwellings pre 1945</t>
  </si>
  <si>
    <t xml:space="preserve">Table 4.6b: Household Tenure Profile by Flatted Dwellings </t>
  </si>
  <si>
    <t xml:space="preserve">Table 4.6c: Household Tenure Profile by 3+ bedroom Dwellings </t>
  </si>
  <si>
    <t xml:space="preserve">Four - Five rooms </t>
  </si>
  <si>
    <t>Six + Rooms</t>
  </si>
  <si>
    <t>Source: 2011 Census (Table QS407SC - Number of Rooms)</t>
  </si>
  <si>
    <t>1-3 rooms %</t>
  </si>
  <si>
    <t>4-6+ rooms %</t>
  </si>
  <si>
    <t>1-3 Rooms %</t>
  </si>
  <si>
    <t>4-6 Rooms%</t>
  </si>
  <si>
    <t>Source: Scottish Government: Scottish Household Survey 2019</t>
  </si>
  <si>
    <t xml:space="preserve">% Owner Occupier </t>
  </si>
  <si>
    <t xml:space="preserve">% Social Housing </t>
  </si>
  <si>
    <t>% Private Rent</t>
  </si>
  <si>
    <t>1 Bed</t>
  </si>
  <si>
    <t>2 Bed</t>
  </si>
  <si>
    <t>3 Bed</t>
  </si>
  <si>
    <t>4+ Bed</t>
  </si>
  <si>
    <t>Table 4.8a: Dwelling Type Profile by Number and % (2011 Census)</t>
  </si>
  <si>
    <t>Source: 2011 Census (Table KS401SC - Dwellings, household spaces and accomodation type)</t>
  </si>
  <si>
    <t xml:space="preserve">House </t>
  </si>
  <si>
    <t xml:space="preserve">Flat </t>
  </si>
  <si>
    <t xml:space="preserve">Other </t>
  </si>
  <si>
    <t xml:space="preserve">Table 4.8b: Dwelling Type by tenure </t>
  </si>
  <si>
    <t>Table 4.12a: Social Housing (RSL + Local Authority) Property Type Profile 2022 (Number of Properties)</t>
  </si>
  <si>
    <t>Table 4.12b: Social Housing (RSL + Local Authority) Property Type Profile 2022 (% of Properties)</t>
  </si>
  <si>
    <t>Table 4.12c: Social Housing (RSL + Local Authority) Property Size Profile 2022 (Number of Properties) by HMA</t>
  </si>
  <si>
    <t>Table 4.12d: Social Housing (RSL + Local Authority) Property Size Profile 2022 (% of Properties)</t>
  </si>
  <si>
    <t>Table 4.13 Number of Registered PRS Properties by Partner Area</t>
  </si>
  <si>
    <t>Table 4.15: % of Dwellings considered to be Below the Tolerable Standard (BTS):</t>
  </si>
  <si>
    <t>Table 4.16: The proportion of households in each Local Authority and sub-group with any evidence of urgent disrepair</t>
  </si>
  <si>
    <t>Table 4.17: The proportion of households in each Local Authority and sub-group with any evidence of disrepair</t>
  </si>
  <si>
    <t>Table 4.18: The proportion of households in each Local Authority and sub-group with any evidence of rising or penetrating damp</t>
  </si>
  <si>
    <t>Table 4.19: The proportion of households in each Local Authority and sub-group with any evidence of condensation</t>
  </si>
  <si>
    <t>Table 4.20: The proportion of households in each Local Authority and sub-group receiving a low energy efficiency rating</t>
  </si>
  <si>
    <t>Table 4.21: Mean SAP 2012 Rating</t>
  </si>
  <si>
    <t>Table 4.23: The proportion of households in each Local Authority and sub-group that are fuel poor</t>
  </si>
  <si>
    <t>Table 4.24a: Does your property require any upgrades or improvements?</t>
  </si>
  <si>
    <t>Table 4.27: Overcrowding &amp; Concealed Households</t>
  </si>
  <si>
    <t>Table 4.28:  Overcrowding by Tenure and Housing Type, Dwelling Age Band</t>
  </si>
  <si>
    <t>Table 4.29: Which of these best describes the number of bedrooms you have in your home?</t>
  </si>
  <si>
    <t>Table 4.30: Does your household share any rooms with any other person or household?</t>
  </si>
  <si>
    <t xml:space="preserve">Table 4.34a: Housing List Applications by HMA, all current applic by preferred HNA </t>
  </si>
  <si>
    <t>Table 4.34b: Housing List Applications by HMA, all current applicants by preferred HMA</t>
  </si>
  <si>
    <t>Table 4.34c: Housing List Applications by HMA, all current applicants</t>
  </si>
  <si>
    <t>Table 4.36: Number of Waiting List Points (Banded including Zero points)</t>
  </si>
  <si>
    <t>Table 4.38: Number of Council Tenants on HB / UCApplications by Waiting List Category</t>
  </si>
  <si>
    <t>Assumed Spend (£m) 2022-23</t>
  </si>
  <si>
    <t>Approvals</t>
  </si>
  <si>
    <t>Starts</t>
  </si>
  <si>
    <t>Source: SLP 2022-23 Moray</t>
  </si>
  <si>
    <t>Projects Approved pre 2022-23</t>
  </si>
  <si>
    <t>2022-23 Tender Approvals</t>
  </si>
  <si>
    <t>2022-23 Acquisitions</t>
  </si>
  <si>
    <t>Aberlour</t>
  </si>
  <si>
    <t>Lhanbryde</t>
  </si>
  <si>
    <t>Lossiemouth</t>
  </si>
  <si>
    <t>Projects Approved pre 2023-24</t>
  </si>
  <si>
    <t>2023-24 Tender Approvals</t>
  </si>
  <si>
    <t>2023-24 Acquisitions</t>
  </si>
  <si>
    <t>General Needs</t>
  </si>
  <si>
    <t>Specialist Provision</t>
  </si>
  <si>
    <t>Burghead</t>
  </si>
  <si>
    <t>Craigellachie</t>
  </si>
  <si>
    <t>Cullen</t>
  </si>
  <si>
    <t>Dufftown</t>
  </si>
  <si>
    <t>Findochty</t>
  </si>
  <si>
    <t>Fochabers</t>
  </si>
  <si>
    <t>Hopeman</t>
  </si>
  <si>
    <t>Portknockie</t>
  </si>
  <si>
    <t>Source: Moray SHIP programme 2023-2027/8</t>
  </si>
  <si>
    <t>Table 4.39a: Projected SHIP Completions 2021-26</t>
  </si>
  <si>
    <t>Table 4.39b: More Homes Division Plans 2022-23</t>
  </si>
  <si>
    <t>Table 4.39c: More Homes Division Development by area,  2022-23</t>
  </si>
  <si>
    <t>Table 4.39d: More Homes Division Development by area,  2023-24</t>
  </si>
  <si>
    <t>Table 4.39e: Total More Homes Division Development by area and type,  2023-24 - 2027-28</t>
  </si>
  <si>
    <t>Table 4.40: 5-Year Land supply, projections and SHIP by HMA</t>
  </si>
  <si>
    <t>Table 4.41: Total Land Supply: LDP Housing Land Audit</t>
  </si>
  <si>
    <t>Table 4.42: Historic Housing Completions (2012-22)</t>
  </si>
  <si>
    <t>Table 4.44: % of Dwellings with Adaptations:</t>
  </si>
  <si>
    <t>Table 4.45a: Housing adaptations and support - Home adaptations that are already in place</t>
  </si>
  <si>
    <t xml:space="preserve"> </t>
  </si>
  <si>
    <t>Owner occupier</t>
  </si>
  <si>
    <t>Private rent</t>
  </si>
  <si>
    <t>Social rent</t>
  </si>
  <si>
    <t>All</t>
  </si>
  <si>
    <t>Scottish Household Survey 2018 Table 3.10a: Housing adaptations and support - Home adaptations that are already in place (total not 100% as some properties have more than one adaptation)</t>
  </si>
  <si>
    <t>Source: Charter Data All Social Landlords 2019-20 to 2021-22</t>
  </si>
  <si>
    <t>Table 4.46 Weighted Number of households currently waiting for adaptations to their home</t>
  </si>
  <si>
    <t>Table 4.47: % of Dwellings requiring Adaptations:</t>
  </si>
  <si>
    <t>1-3 rooms</t>
  </si>
  <si>
    <t>4+</t>
  </si>
  <si>
    <t>Census 2011 %</t>
  </si>
  <si>
    <t>Table 4.25: Does your property have any condition-related issues?</t>
  </si>
  <si>
    <t>Turnover by LA</t>
  </si>
  <si>
    <t>Table 4.33a: Social Housing Stock and Turnover 2021/22</t>
  </si>
  <si>
    <t>Table 4.37: Number of Applications by Waiting List Category</t>
  </si>
  <si>
    <t>% Properties with Adaptations</t>
  </si>
  <si>
    <t>Table 4.48a Property Adaptations in Current Homes</t>
  </si>
  <si>
    <t>Table 4.48b Property Adaptations in Current Homes</t>
  </si>
  <si>
    <t>Table 4.49: Weighted Total cost of adaptations completed in the year by source of funding (£) 2021/22</t>
  </si>
  <si>
    <t>Table 4.51 Weighted number of lets during the reporting year, split between ‘general needs’ and ‘supported housing’</t>
  </si>
  <si>
    <t>Table 4.52a Unmet Need for Housing Adaptions</t>
  </si>
  <si>
    <t>Table 4.52b Unmet Housing Adaptions Cont</t>
  </si>
  <si>
    <t>95% of housing stock across the Moray is occupied, which is on par with the overall figures for Scotland at 96% (Table 4.1b)</t>
  </si>
  <si>
    <t xml:space="preserve">Approximately 1,750 dwellings were vacant across Moray with 820 being vacant over a long term (Table 4.1b) </t>
  </si>
  <si>
    <t xml:space="preserve">Within Moray, 2% of dwellings have an unoccupied exemption which is in line with Scotland overall (Table 4.1b) </t>
  </si>
  <si>
    <t xml:space="preserve">2% of dwellings in Moray were long-term according to NRS 2021 estimates, which is in line with findings for Scotland overall (2%) (Table 4.1b) </t>
  </si>
  <si>
    <t xml:space="preserve">The proportion of dwellings in Moray with occupied exemptions is slightly higher than is found in Scotland (3%) at 4% (Table 4.1b) </t>
  </si>
  <si>
    <t>Key Findings: 4.1 CT Occupation Profile</t>
  </si>
  <si>
    <t>Key Findings: 4.2 Tenure Profile</t>
  </si>
  <si>
    <t>Key Findings: 4.3 Dwelling Size-Type Profile</t>
  </si>
  <si>
    <t>Key Findings: 4.4 Property Condition</t>
  </si>
  <si>
    <t>Key Findings: 4.5 Stock Pressures</t>
  </si>
  <si>
    <t>Key Findings: 4.6 Future Supply</t>
  </si>
  <si>
    <t>Key Findings 4.7 In-Situ Solutions</t>
  </si>
  <si>
    <t>Table 4.43: Moray Programmed Demolitions</t>
  </si>
  <si>
    <t>Table 4.45b: Housing adaptations and support - Home adaptations that are already in place (2021-22)</t>
  </si>
  <si>
    <t>Table 4.50 Cost of Social Rented Adaptations (2021-22)</t>
  </si>
  <si>
    <t xml:space="preserve">As of the 2011 census, 66% of households owned their property in Moray, higher than the Scotland figure of 62%. Outright ownership was much higher at 35% compared to 28% for Scotland. (Table 4.3b) </t>
  </si>
  <si>
    <t xml:space="preserve">There were more households privately renting or rent free (15%) than is found across Scotland (13%) (Table 4.3b) </t>
  </si>
  <si>
    <t xml:space="preserve">2019 estimates indicate an increase in private renting from 15% to 18%, with a small drop in social housing.  Vacant and second homes make up 6% compared to 4% for Scotland. </t>
  </si>
  <si>
    <t>Across Moray, 36% of owner-occupied dwellings were built pre 1945, higher than the Scottish average of 32%, whereas only 14% of social renting was older.  Very few owner-occupied properties are flats (5% compared to 22% for Scotland); for social renting, 31% are flats, still much lower than Scotland's 56%.  Table 4.6a</t>
  </si>
  <si>
    <t>There are more larger houses 3+ bedrooms in the owner-occupied sector (69%) than in Scotland (65%) and fewer in the social rented sector (31%) compared to Scotland (56%) (Table 4.6c).</t>
  </si>
  <si>
    <t>In 2011, 41% of dwellings were 5+ rooms, much higher than Scotland's 29%.  There were fewertwo bedroom houses (1%) than across Scotland (4%) (Table 4.7a)</t>
  </si>
  <si>
    <t>Flats were much less common, with only 13% compared to Scotland's 37%. Detached (especially) and semi-detached houses are much more prevalent in Moray than Scotland as a whole. (Table 4.8a)</t>
  </si>
  <si>
    <t>Population density is much lower, with 0.42 dwellings per hectare, compared to 0.68 across Scotland. (Table 4.9a)</t>
  </si>
  <si>
    <t xml:space="preserve">For social housing, houses and bungalows pre-dominate house types, especially in Cairngorms NP, Keith and Speyside, with over 80% of the local stock houses or bungalows.  Flats are more common in Elgin and Forres, but only around a third in these two areas.  There are very few maisonettes, only found in Elgin and Forres. Other housing types are mainly found in Elgin, though there is council sheltered housing in Elgin and Buckie, and RSL sheltered housing in these areas and Forres. (Tables 4.12a&amp;b)  There are 72 specifically wheelchair-accessible houses, excluding sheltered, half 2-bedroom, located mainly in Buckie, Elgin and Forres HMAs, with very few in Keith and Speyside. </t>
  </si>
  <si>
    <t>2-bedroom properties make up 42% of Moray's social housing, with a quarter larger than this, and a third either bedsits or 1-bedroom properties.   Cairngorms NP size distribution is different, with more 1-bedroom and 3-bedrooms, but no larger properties.  Speyside and to a lesser extent Keith also have fewer 4 or 5-bedroom properties. (Tables 4.12c a&amp; d)</t>
  </si>
  <si>
    <t xml:space="preserve">There were almost 3,600 privately rented properties registered by the council in 2021, half rented by landlords with only one property, and an average of 3 for landlords with multiple properties. (Table 4.13) </t>
  </si>
  <si>
    <t>There are 18 HMO's, six of which provide care, and one for a boarding school. (Table 4.14)</t>
  </si>
  <si>
    <t>The percentage of dwellings considered to be Below the Tolerable Standard (BTS) is 5%, the highest in Scotland, although the base number for the surveys is relatively small (N=110).  BTS stock is primarily in pre-1945 properties (12.3%, owner-occupied (7.3%) and families (7.8%).  (Table 4.15)</t>
  </si>
  <si>
    <t>Properties with urgent disrepair at 25% are slightly lower than the Scottish average of 28%, and Moray's 67% with any disrepair at 67% is also slightly lower than Scotland's 71%.  Disrepair is more prevalent in pre-1945 properties.  (Table 4.16 and 4.17)</t>
  </si>
  <si>
    <t>Evidence of damp is higher at 3.6%, but condensation is lower at 7.2% compared to the Scottish averages.  Pre-1945 properties are more likely to suffer from these, but they are not absent in post-1945 properties,  nor in social housing.  Sample sizes are too small to break down by tenure in detail, but private rented properties may be in poorer condition, the case across Scotland as a whole.  (Tables 4.18 &amp; 4.19)</t>
  </si>
  <si>
    <t>31.% households are fuel poor, significantly greater than the Scottish position (24%) with greatest fuel poverty being in post 1945 homes (33%) and in the social rented sector (41.3%). Older households are affected the post by fuel poverty (42.6%), this is significantly more than across Scotland (27%) (Table 4.23)</t>
  </si>
  <si>
    <t>The mean SAP rating at 60.6 is also lower than the Scottish average of 64.9, although both would be D rated.  (Table 4.21)</t>
  </si>
  <si>
    <t>49.5% of homes in Moray do not comply with SHQS requirements.  This is more than across Scotland (41.4%).  The greates non-compliance can be found in older homes (pre 19-45) houses and owner occupied sector (53.2%) (Table4.26)</t>
  </si>
  <si>
    <t>2% of Moray dwellings are considered to have overcrowded households, although the CHMA estimate is lower than this.  Families are particularly affected. (Table 4.28)</t>
  </si>
  <si>
    <t>Social Rented Tenancy turnover is around 8%, recovering in 2021/22 from the previous year's drop due to lockdown restrictions.  (Table 4.33a)</t>
  </si>
  <si>
    <t xml:space="preserve">Across Moray, there are 3,403 housing list applications (Table 4.34a). </t>
  </si>
  <si>
    <t>The majority of housing list applicants are seeking homes in Elgin (42%) (Table 4.34a).  There are  17% of applicants on waiting list with points for poor property condition, 12% homeless, 10% medical and 9% overcrowding (Table 4.37)</t>
  </si>
  <si>
    <t>Amongst Moray Council tenants, 25% are on Housing Benefit, while 32% are on Universal Credit, with 43% not currently in receipt of rent support. (Table 4.38)</t>
  </si>
  <si>
    <t>Private sector completions make up 73% of the total new-build in the last ten years, with the council at 19% building over twice as many as RSLs (8%). (Table 4.42)</t>
  </si>
  <si>
    <t>Projects in Elgin make up 61% of the programme, with 10% in Buckie, 13% in Forres, 7% in Keith and 10% in Speyside.  (Table 4.40)</t>
  </si>
  <si>
    <t>There is a 5-year effective land supply of 5,500 houses, with projected supply of 2,623 houses; the scale of the SHIP suggests almost half will be social housing, with lower proportions in Buckie and Forres.  Increased private sector completions would not be constrained by the SHIP.  (Table 4.40)</t>
  </si>
  <si>
    <t>There have been no demolitions in any tenure in the last ten years, with one conversion.  (Table 4.43)  There are current plans to dispose of two council houses.</t>
  </si>
  <si>
    <t xml:space="preserve">Around 15% of households have an adaptation in place, more likely in post-1945 properties, while 3% have a need for adaptation identified from the SHCS/SHS6.  Adaptations are more prevalent in social housing, at 31%, and for older people at 20%.  Tenure breakdown in detail is not available from the data for levels of need.  (Table 4.44) </t>
  </si>
  <si>
    <t>Most adaptations are handrails (10%) and bathrooms (Between 6% and 13%) of social housing across the Tayside region have adaptations (Table 4.45a&amp;b)</t>
  </si>
  <si>
    <t>There were 1,259 approved applications completed in the social housing sector in 2021/22, leaving 305  applications outstanding, the majority of these are with RSLs. (Table 4.46)</t>
  </si>
  <si>
    <t>Total spending on social housing adaptations was just over £5.3m (Table 4.49). The average cost of a completed application is £14,309 (Table 4.50)</t>
  </si>
  <si>
    <t>49% of all social lets were supported housing lets 2021/22 (Table 4.51)</t>
  </si>
  <si>
    <t>No Bedrooms Required</t>
  </si>
  <si>
    <t>Source: Moray Council Lets Data (2019/20, 2020/21 and 2021/22</t>
  </si>
  <si>
    <t>1 Bedroom</t>
  </si>
  <si>
    <t>2 Bedroom</t>
  </si>
  <si>
    <t>3 Bedroom</t>
  </si>
  <si>
    <t xml:space="preserve">4 Bedroom </t>
  </si>
  <si>
    <t>5 Bedroom</t>
  </si>
  <si>
    <t xml:space="preserve">5+ </t>
  </si>
  <si>
    <t>2022-12-13 3.13 - ARC C2-C3 New Tenancies 2019-20 to 2021-22 .xlsx</t>
  </si>
  <si>
    <t>900+</t>
  </si>
  <si>
    <t>All Applicants</t>
  </si>
  <si>
    <t>Moray HMP 2022 HNDA Study: Information Requirements</t>
  </si>
  <si>
    <t xml:space="preserve">Table 4.31: Social Housing Stock </t>
  </si>
  <si>
    <t>Urgent Disrepair</t>
  </si>
  <si>
    <t>Evidence of Disrepair</t>
  </si>
  <si>
    <t>Rising or Penetrating Damp</t>
  </si>
  <si>
    <t>Evidence of Condensation</t>
  </si>
  <si>
    <t>Low Energy Efficiency Rating</t>
  </si>
  <si>
    <t>Mean SAP 2012 Rating</t>
  </si>
  <si>
    <t>Fuel Poverty</t>
  </si>
  <si>
    <t>Non-compliance with SHQS</t>
  </si>
  <si>
    <t>Mean Household Income</t>
  </si>
  <si>
    <t>Below Tolerable Standard</t>
  </si>
  <si>
    <t>Summary Table</t>
  </si>
  <si>
    <t>Table 4.39f: Total More Homes Division Development by area and type,  2023-24 - 2027-28</t>
  </si>
  <si>
    <t>Table 4.39g: Total More Homes Division Development by area and type,  2023-24 - 2027-28</t>
  </si>
  <si>
    <t>Source: Arneil Johnston Survey Q8</t>
  </si>
  <si>
    <t>Source: 2011 Census (Table QS402SC - Dwellings, household spaces and accomodation type) &amp; Moray HNDA Survey Q6</t>
  </si>
  <si>
    <t>Source: 2022 Moray HNDA Survey Q14</t>
  </si>
  <si>
    <t>New boiler</t>
  </si>
  <si>
    <t>Hot and cold-water supply</t>
  </si>
  <si>
    <t>Modernised bathroom</t>
  </si>
  <si>
    <t>Modernised kitchen</t>
  </si>
  <si>
    <t>Satisfactory lighting and ventilation</t>
  </si>
  <si>
    <t>Foul water drainage (i.e. plumbing which carries wastewater from kitchen/bathroom etc)</t>
  </si>
  <si>
    <t>Satisfactory access to the building (including door entry system)</t>
  </si>
  <si>
    <t>Lacks adequate bathroom facilities</t>
  </si>
  <si>
    <t>Lacks adequate kitchen facilities</t>
  </si>
  <si>
    <t>Requires minor repairs or improvements</t>
  </si>
  <si>
    <t>Table 4.24b: Does your property require any upgrades or improvements?</t>
  </si>
  <si>
    <t>Source: 2022 Moray HNDA Survey Q15</t>
  </si>
  <si>
    <t>Source: 2022 Moray HNDA Survey Q9</t>
  </si>
  <si>
    <t>Source: 2022 Moray HNDA Survey Q7</t>
  </si>
  <si>
    <t>Source 2022 HNDA Survey: Q37a Does your house have any SPECIAL FORMS OF ADAPTATION such as ramps, handrails etc?</t>
  </si>
  <si>
    <t xml:space="preserve">Source 2022 HNDA Survey: Q37b Are there any adaptations anyone in your household needs but don’t currently have? </t>
  </si>
  <si>
    <t>According to AJ survey results, 65% of responders reside in owner-occupied dwellings, followed by 19% in social housing, and 17% privately rented. (Table 4.5b)</t>
  </si>
  <si>
    <t>Source: 2022 Moray HNDA Survey Q6</t>
  </si>
  <si>
    <t>According to AJ survey results, a dominating 84% of dwelling types fall under house or bungalow, and 41% of all dwellings are composed of three rooms. (Table 4.10c).</t>
  </si>
  <si>
    <t>According to AJ survey results, the most sought after property upgrade or improvement is a modernised bathroom, followed by a modernised kitchen and double glazing. (Table 4.24b).</t>
  </si>
  <si>
    <t>According to AJ survery results, a vast majority of residents in Moray believe that they have about the right number of bedrooms in their home. (Table 4.29)</t>
  </si>
  <si>
    <t>Table 4.48c Most popular adaptations currently fitted in homes in Moray</t>
  </si>
  <si>
    <r>
      <t>According to AJ survey results, the most popular adaptations currently fitted in homes in Moray are handrails, level access showers, and stairlifts - respectively. (Table 4.48c)</t>
    </r>
    <r>
      <rPr>
        <sz val="12"/>
        <color rgb="FF000000"/>
        <rFont val="Arial"/>
        <family val="2"/>
      </rPr>
      <t xml:space="preserve"> </t>
    </r>
  </si>
  <si>
    <t>Source: Moray Council Housing List at 01/23</t>
  </si>
  <si>
    <t>Source: RSL Data</t>
  </si>
  <si>
    <t>AJ Survey</t>
  </si>
  <si>
    <t>Difference</t>
  </si>
  <si>
    <t>4-6 Rooms %</t>
  </si>
  <si>
    <t>7+ Rooms %</t>
  </si>
  <si>
    <t>Unknown</t>
  </si>
  <si>
    <t>Source: Scottish Government Housing Statistics: Dwellings by Number of Rooms 2017</t>
  </si>
  <si>
    <t>1-3 Rooms 2007-2017 Change</t>
  </si>
  <si>
    <t>4-6 Rooms 2007-2017 Change</t>
  </si>
  <si>
    <t>7+ Rooms 2007-2017 Change</t>
  </si>
  <si>
    <t>SG Stats 2019 %</t>
  </si>
  <si>
    <t>Total improvements required</t>
  </si>
  <si>
    <t>Don't Know</t>
  </si>
  <si>
    <t>Moray Total</t>
  </si>
  <si>
    <t>Table 4.2b Dwellings (%) by occupancy, September 2021</t>
  </si>
  <si>
    <t>Table 4.2a Dwellings (Number) by occupancy, September 2021</t>
  </si>
  <si>
    <t>Table 4.10a: Dwelling Size Profile 2022</t>
  </si>
  <si>
    <t xml:space="preserve">One bedroom </t>
  </si>
  <si>
    <t xml:space="preserve">Two bedrooms </t>
  </si>
  <si>
    <t xml:space="preserve">Three bedrooms </t>
  </si>
  <si>
    <t xml:space="preserve">Four bedrooms </t>
  </si>
  <si>
    <t xml:space="preserve">Five bedrooms </t>
  </si>
  <si>
    <t xml:space="preserve">Six + bedrooms </t>
  </si>
  <si>
    <t xml:space="preserve">1-2 Bedrooms </t>
  </si>
  <si>
    <t xml:space="preserve">3-4 Bedrooms </t>
  </si>
  <si>
    <t xml:space="preserve">5+ bedrooms </t>
  </si>
  <si>
    <t>Table 4.10c Dwelling Type Profile 2022</t>
  </si>
  <si>
    <t>Table 4.10d Dwelling Type Profile % 2022</t>
  </si>
  <si>
    <t>Table 4.10b: Dwelling Size Profile % 2022</t>
  </si>
  <si>
    <t xml:space="preserve">Total </t>
  </si>
  <si>
    <t>100+</t>
  </si>
  <si>
    <t xml:space="preserve">Moray % of Condition Related Issues </t>
  </si>
  <si>
    <t xml:space="preserve">House Type </t>
  </si>
  <si>
    <t>Rent: Council, Housing association or charitable trust</t>
  </si>
  <si>
    <t>Rent: Tied accommodation (rent/ rent free from employer)</t>
  </si>
  <si>
    <t>Other (Please State)</t>
  </si>
  <si>
    <t>Single storey/bungalow</t>
  </si>
  <si>
    <t>Four in a block</t>
  </si>
  <si>
    <t>Flat or maisonette</t>
  </si>
  <si>
    <t>Some other kind of accommodation (Please State)</t>
  </si>
  <si>
    <t xml:space="preserve">Private Rented </t>
  </si>
  <si>
    <t xml:space="preserve">Owner Occupier </t>
  </si>
  <si>
    <t xml:space="preserve">Bedroom Size </t>
  </si>
  <si>
    <t xml:space="preserve">Private Rented Sector </t>
  </si>
  <si>
    <t>0 (BEDSIT)</t>
  </si>
  <si>
    <t>6+</t>
  </si>
  <si>
    <t>Table 4.10e: Dwelling Type by Housing Tenure Profile  e 2022</t>
  </si>
  <si>
    <t>Table 4.10f: Dwelling Bedroom Size and  Tenure Type 2022</t>
  </si>
  <si>
    <t>No of Bedrooms</t>
  </si>
  <si>
    <t>Low Needs</t>
  </si>
  <si>
    <t>High Needs</t>
  </si>
  <si>
    <t xml:space="preserve">Not Qualified </t>
  </si>
  <si>
    <t>Under Occupancy</t>
  </si>
  <si>
    <t>2022 AJ Survey</t>
  </si>
  <si>
    <t xml:space="preserve">Table 4.11: % Dwellings per House Type </t>
  </si>
  <si>
    <t>Table 4.33b: Social Housing Stock and Turnover 2021/22 net of new builds</t>
  </si>
  <si>
    <t>Count of Dwellings by occupancy</t>
  </si>
  <si>
    <t>% Dwellings by occupancy</t>
  </si>
  <si>
    <t>Ineffective Housing Stock</t>
  </si>
  <si>
    <t>NRS Estimates of Households and Dwellings</t>
  </si>
  <si>
    <t>Scottish Government Housing Statistics</t>
  </si>
  <si>
    <t>Count of Households by Housing Tenure</t>
  </si>
  <si>
    <t>% of Households by Housing Tenure</t>
  </si>
  <si>
    <t>Housing Tenure by HMA</t>
  </si>
  <si>
    <t>Moray % Housing Tenure by HMA</t>
  </si>
  <si>
    <t>HMA % Housing Tenure by HMA</t>
  </si>
  <si>
    <t>Source: Scottish House Condition Survey (SHCS) Local Authority Tables 2017-2019</t>
  </si>
  <si>
    <t>HNDA</t>
  </si>
  <si>
    <t>Household Tenure Profile by Dwellings</t>
  </si>
  <si>
    <t>Household Tenure Profile by Dwellings pre 1945</t>
  </si>
  <si>
    <t xml:space="preserve">Household Tenure Profile by Flatted Dwellings </t>
  </si>
  <si>
    <t xml:space="preserve">Household Tenure Profile by 3+ bedroom Dwellings </t>
  </si>
  <si>
    <t>Dwelling Size - Type Profile</t>
  </si>
  <si>
    <t xml:space="preserve">Stock Pressures </t>
  </si>
  <si>
    <t xml:space="preserve">Future Supply </t>
  </si>
  <si>
    <t xml:space="preserve">In-situ Solutions </t>
  </si>
  <si>
    <t>Scottish Household Survey</t>
  </si>
  <si>
    <t>4.1a</t>
  </si>
  <si>
    <t>4.1b</t>
  </si>
  <si>
    <t>4.1c</t>
  </si>
  <si>
    <t>4.2a</t>
  </si>
  <si>
    <t>4.2b</t>
  </si>
  <si>
    <t>4.3a</t>
  </si>
  <si>
    <t>4.3b</t>
  </si>
  <si>
    <t>4.3c</t>
  </si>
  <si>
    <t>4.3d</t>
  </si>
  <si>
    <t>4.3e</t>
  </si>
  <si>
    <t>4.4b</t>
  </si>
  <si>
    <t>4.5a</t>
  </si>
  <si>
    <t>4.5b</t>
  </si>
  <si>
    <t>4.6a</t>
  </si>
  <si>
    <t>4.6b</t>
  </si>
  <si>
    <t>4.6c</t>
  </si>
  <si>
    <t>4.7a</t>
  </si>
  <si>
    <t>4.7b</t>
  </si>
  <si>
    <t>4.7c</t>
  </si>
  <si>
    <t>4.7d</t>
  </si>
  <si>
    <t>4.7e</t>
  </si>
  <si>
    <t>4.7f</t>
  </si>
  <si>
    <t>Dwelling Size Profile</t>
  </si>
  <si>
    <t>Dwelling Size Profile 2019</t>
  </si>
  <si>
    <t>Dwelling Size Profile 2007</t>
  </si>
  <si>
    <t>Dwelling Size Profile 2017</t>
  </si>
  <si>
    <t>Dwelling Size Profile (2007 - 2017)</t>
  </si>
  <si>
    <t>Dwelling Size Profile by Tenure</t>
  </si>
  <si>
    <t>Table 4.9 Average Dwellings per hectare (2011 Census)</t>
  </si>
  <si>
    <t>4.8a</t>
  </si>
  <si>
    <t>4.8b</t>
  </si>
  <si>
    <t>Dwelling Type Profile</t>
  </si>
  <si>
    <t>Dwelling Type by Tenure</t>
  </si>
  <si>
    <t>Average Dwelling Count by Hectare</t>
  </si>
  <si>
    <t>4.10a</t>
  </si>
  <si>
    <t>4.10b</t>
  </si>
  <si>
    <t>4.10c</t>
  </si>
  <si>
    <t>4.10d</t>
  </si>
  <si>
    <t>4.10e</t>
  </si>
  <si>
    <t>4.10f</t>
  </si>
  <si>
    <t>4.12a</t>
  </si>
  <si>
    <t>Dwelling Type</t>
  </si>
  <si>
    <t>4.12b</t>
  </si>
  <si>
    <t>4.12c</t>
  </si>
  <si>
    <t>4.12d</t>
  </si>
  <si>
    <t>Moray Council Data</t>
  </si>
  <si>
    <t>Social Housing Property Type</t>
  </si>
  <si>
    <t>Social Housing Property Size</t>
  </si>
  <si>
    <t>Registeres PRS Property Count</t>
  </si>
  <si>
    <t>Registered HMOs Count</t>
  </si>
  <si>
    <t>BTS Dwellings</t>
  </si>
  <si>
    <t>Bad Condition Dwellings</t>
  </si>
  <si>
    <t>Scottish Household Condition Survey</t>
  </si>
  <si>
    <t>Table 4.22: Mean Household Income</t>
  </si>
  <si>
    <t>4.24a</t>
  </si>
  <si>
    <t>Low EPC Rating Dwellings</t>
  </si>
  <si>
    <t>SAP Rating</t>
  </si>
  <si>
    <t>Households requiring improvements</t>
  </si>
  <si>
    <t>4.24b</t>
  </si>
  <si>
    <t>Households with bad conditions</t>
  </si>
  <si>
    <t>ARC</t>
  </si>
  <si>
    <t>SHQS Compliance</t>
  </si>
  <si>
    <t>4.33a</t>
  </si>
  <si>
    <t>4.33b</t>
  </si>
  <si>
    <t>4.34a</t>
  </si>
  <si>
    <t>4.34b</t>
  </si>
  <si>
    <t>4.34c</t>
  </si>
  <si>
    <t>Table 4.34d: Housing List Applications by Size Required</t>
  </si>
  <si>
    <t>Table 4.34e: Housing List Applications by HMA, all current applicants by Size Required</t>
  </si>
  <si>
    <t>4.34d</t>
  </si>
  <si>
    <t>4.34e</t>
  </si>
  <si>
    <t>4.35a</t>
  </si>
  <si>
    <t>4.35b</t>
  </si>
  <si>
    <t>CHMA</t>
  </si>
  <si>
    <t>Moray Council/RSL Data</t>
  </si>
  <si>
    <t>Social Housing Stock</t>
  </si>
  <si>
    <t>Social Housing Stock &amp; Turnover</t>
  </si>
  <si>
    <t>Housing Applications</t>
  </si>
  <si>
    <t>Waiting List</t>
  </si>
  <si>
    <t>4.39a</t>
  </si>
  <si>
    <t>4.39b</t>
  </si>
  <si>
    <t>4.39c</t>
  </si>
  <si>
    <t>4.39d</t>
  </si>
  <si>
    <t>4.39e</t>
  </si>
  <si>
    <t>4.39f</t>
  </si>
  <si>
    <t>4.39g</t>
  </si>
  <si>
    <t>Moray Strategic Housing Investment Plan &amp; Appendices</t>
  </si>
  <si>
    <t>SLP 22/23</t>
  </si>
  <si>
    <t>Moray SHIP Programme</t>
  </si>
  <si>
    <t>SHIP Completions</t>
  </si>
  <si>
    <t>Home Division Plans</t>
  </si>
  <si>
    <t>SHIP &amp; 5-Year Land Supply Plans</t>
  </si>
  <si>
    <t>Total Land Supply</t>
  </si>
  <si>
    <t>Moray Council Housing Land Audits</t>
  </si>
  <si>
    <t>Historic Housing Completions</t>
  </si>
  <si>
    <t>SG Housing Statistics</t>
  </si>
  <si>
    <t>Programmed Demolitions</t>
  </si>
  <si>
    <t>Scottish Government Demolitions and Conversations Web Tables</t>
  </si>
  <si>
    <t>4.45a</t>
  </si>
  <si>
    <t>4.45b</t>
  </si>
  <si>
    <t>4.48a</t>
  </si>
  <si>
    <t>4.48b</t>
  </si>
  <si>
    <t>4.48c</t>
  </si>
  <si>
    <t>4.52a</t>
  </si>
  <si>
    <t>4.52b</t>
  </si>
  <si>
    <t>SHR Statistics</t>
  </si>
  <si>
    <t>Dwellings with Adaptations</t>
  </si>
  <si>
    <t>Dwellings Waiting for Adaptations</t>
  </si>
  <si>
    <t>Dwellings Requiring Adaptations</t>
  </si>
  <si>
    <t>Cost of Adaptations</t>
  </si>
  <si>
    <t>General vs Supported Housing</t>
  </si>
  <si>
    <t>Unmet Needs Adaptations</t>
  </si>
  <si>
    <t>4.4a</t>
  </si>
  <si>
    <t>Dwelling Characteristics</t>
  </si>
  <si>
    <t>Household Attributes</t>
  </si>
  <si>
    <t>% LA</t>
  </si>
  <si>
    <t xml:space="preserve">Licensed HMO's as % of Number of Dwellings </t>
  </si>
  <si>
    <t>Total number of dwellings 2021</t>
  </si>
  <si>
    <t>Licensed HMO's 2021</t>
  </si>
  <si>
    <t>Total number of licensed HMOs</t>
  </si>
  <si>
    <t>% Change 2017-21</t>
  </si>
  <si>
    <t>Houses in multiple occupation: year ending 31 March 2017-21 (Scottish Government Housing Statistics, 2022)</t>
  </si>
  <si>
    <t>Landlord with lodgers</t>
  </si>
  <si>
    <t>Bed-sits</t>
  </si>
  <si>
    <t>Flats or houses to let as a whole</t>
  </si>
  <si>
    <t>Nurses Homes</t>
  </si>
  <si>
    <t>Student Halls of Residence</t>
  </si>
  <si>
    <t>B&amp;Bs, Hotels &amp; Guesthouses</t>
  </si>
  <si>
    <t>Hostels (LA &amp; Charity)</t>
  </si>
  <si>
    <t>Sheltered Accommodation</t>
  </si>
  <si>
    <t>NHS Hosp. - where emp. Resident</t>
  </si>
  <si>
    <t>Other employee residences</t>
  </si>
  <si>
    <t>All Types of HMO</t>
  </si>
  <si>
    <t>HMO Licenses 2021 by type of HMO licence (Scottish Government Housing Statistics, 2022)</t>
  </si>
  <si>
    <t>Table 4.14a Number of Registered HMOs in Moray 2021</t>
  </si>
  <si>
    <t>Table 4.14b Number of Registered HMOs in Moray 2017-2021</t>
  </si>
  <si>
    <t xml:space="preserve">Table 4.14c Number of Registered HMOs in Moray 2021 by type of license </t>
  </si>
  <si>
    <t>Table 4.13 Number of Registered PRS Properties in Moray</t>
  </si>
  <si>
    <t>Rental Properties</t>
  </si>
  <si>
    <t>Active Landlords</t>
  </si>
  <si>
    <t>Registered Properties PLR @ 1st April</t>
  </si>
  <si>
    <t>% Change 2019-2023</t>
  </si>
  <si>
    <t>Source: RoS Snapshot of Moray Council PLR 1st April 2019-2023</t>
  </si>
  <si>
    <t xml:space="preserve">Table 4.34a: Housing List Applications by HMA, all current applic by preferred HMA </t>
  </si>
  <si>
    <t>Moray Stock as a Proportion of Total</t>
  </si>
  <si>
    <t>Total cost of Scottish adaptation adaptations completed in the year by Moray RSLs source of funding (£) 2021/22</t>
  </si>
  <si>
    <t>Table 4.52b Unmet Housing Adaptions for Households with a Health Condition or Disability</t>
  </si>
  <si>
    <t>% of all Moray Households (42,554)</t>
  </si>
  <si>
    <t>Table 4.52a Unmet Need for Housing Adaptions for Households with a Health Condition or Disability</t>
  </si>
  <si>
    <t>Financial year</t>
  </si>
  <si>
    <t>C10.3.20 Self-contained properties in scope of EESSH Total</t>
  </si>
  <si>
    <t>C10 - Percentage of properties meeting the EESSH</t>
  </si>
  <si>
    <t>6.2.1 Properties meeting SHQS year end</t>
  </si>
  <si>
    <t>6 - Percentage properties meeting SHQS year end</t>
  </si>
  <si>
    <t>2021/2022</t>
  </si>
  <si>
    <t>EESSH Compliance Average</t>
  </si>
  <si>
    <t>SHQS Compliance Average</t>
  </si>
  <si>
    <t>Source: Annual Retrun on the Charter (2021/22) Scottish Housing Regulator Statistics</t>
  </si>
  <si>
    <t>Moray Council &amp; RSLs</t>
  </si>
  <si>
    <t>Number of Units</t>
  </si>
  <si>
    <t>4.7g</t>
  </si>
  <si>
    <t>Table 4.7b: Dwelling Size Profile (2011 Census)</t>
  </si>
  <si>
    <t>Table 4.7c: Size of Dwellings by Tenure (2019)</t>
  </si>
  <si>
    <t>Table 4.7d: Size of Dwellings by Tenure (2007)</t>
  </si>
  <si>
    <t>Table 4.7e: Size of Dwellings by Tenure (2017)</t>
  </si>
  <si>
    <t>Table 4.7f: Size of Dwellings by Tenure (2007-2017)</t>
  </si>
  <si>
    <t xml:space="preserve">Table 4.7g: Size of Dwellings (Number of Bedrooms) by tenure </t>
  </si>
  <si>
    <t>Table 4.7a:  (Scottish House Condition Survey, 2017-19 Analysis)</t>
  </si>
  <si>
    <t>Dwelling Profile</t>
  </si>
  <si>
    <t>4.14a</t>
  </si>
  <si>
    <t>4.14b</t>
  </si>
  <si>
    <t>4.14c</t>
  </si>
  <si>
    <t>Table 4.26: The proportion of households in each Local Authority and sub-group that comply with SHQS and EESSH</t>
  </si>
  <si>
    <t xml:space="preserve">Table 4.32a: Moray Council Stock by Size </t>
  </si>
  <si>
    <t>Table 4.32d: RSL Turnover by Size (3 Yr Average)</t>
  </si>
  <si>
    <t>Table 4.32f: Total Social Housing Turnover by Size (3 Yr Average)</t>
  </si>
  <si>
    <t>5+ Bedroom</t>
  </si>
  <si>
    <t>Unknown Size</t>
  </si>
  <si>
    <t>Proportion</t>
  </si>
  <si>
    <t>Table 4.32c: RSL Stock by Size</t>
  </si>
  <si>
    <t>Table 4.32e: Total Social Housing Stock by Size</t>
  </si>
  <si>
    <t>4.32a</t>
  </si>
  <si>
    <t>4.32b</t>
  </si>
  <si>
    <t>4.32c</t>
  </si>
  <si>
    <t>4.32d</t>
  </si>
  <si>
    <t>4.32e</t>
  </si>
  <si>
    <t>4.32f</t>
  </si>
  <si>
    <t>Table 4.32b: Moray Council Turnover by Size (3 Yr Average)</t>
  </si>
  <si>
    <t>Table 4.35: Ratio - Moray Council Turnover and All WL Applicants Pressure by LA, Size</t>
  </si>
  <si>
    <t>Table 4.32a: Moray Council Lets by Size (3 Yr Average)</t>
  </si>
  <si>
    <t>Table 4.35: Moray Council Lets Per Annum and All WL Applicants by LA, Size</t>
  </si>
  <si>
    <t>Table 4.35: Ratio - Moray Council Lets Per Annuam and All WL Applicants Pressure by LA, Size</t>
  </si>
  <si>
    <t>Table 4.46a Weighted Number of households currently waiting for adaptations to their home</t>
  </si>
  <si>
    <t>Table 4.46b Weighted Number of households currently waiting for adaptations to their home as a proportion of Moray Stock</t>
  </si>
  <si>
    <t>4.46a</t>
  </si>
  <si>
    <t>4.46b</t>
  </si>
  <si>
    <t xml:space="preserve">Source: 2022 HNDA Survey weighted by MOD, PLR and Social Rented stock database </t>
  </si>
  <si>
    <t>Moray Tenure Profile 2023</t>
  </si>
  <si>
    <t xml:space="preserve">Elgin </t>
  </si>
  <si>
    <t xml:space="preserve">Unknown </t>
  </si>
  <si>
    <t>Housing Association</t>
  </si>
  <si>
    <t>Private Rent</t>
  </si>
  <si>
    <t>MOD</t>
  </si>
  <si>
    <t>Total Occupied</t>
  </si>
  <si>
    <t>Vacant</t>
  </si>
  <si>
    <t>Second Home</t>
  </si>
  <si>
    <t>Total Unoccupied</t>
  </si>
  <si>
    <t>Total Properties</t>
  </si>
  <si>
    <t>Table 4.6d: Moray 2023 Tenure Analysis by HMA</t>
  </si>
  <si>
    <t>Source: Moray Council CTR (01/04/23) + 2023  Moray Stock Database (including Moray Council, RSL, Registered PRS, MOD properties)</t>
  </si>
  <si>
    <t>Table 4.6e: Moray 2023 % Tenure Analysis by HMA</t>
  </si>
  <si>
    <t>Census 2011</t>
  </si>
  <si>
    <t>April 2017</t>
  </si>
  <si>
    <t>April 2023</t>
  </si>
  <si>
    <t>Moray Tenure Profile 2011- 2023</t>
  </si>
  <si>
    <t>Table 4.6f: Moray Tenure Analysis 2011-2023</t>
  </si>
  <si>
    <t xml:space="preserve">Source: Moray 2017 HNDA Tenure Tables + Moray Council CTR (01/04/23) </t>
  </si>
  <si>
    <t>% Change</t>
  </si>
  <si>
    <t>Table 4.6g: % Change between Census 2011 and April 2023</t>
  </si>
  <si>
    <t>Table 4.6h: % Change between April 2017 and April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</si>
</sst>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3" formatCode="_-* #,##0.00_-;\-* #,##0.00_-;_-* &quot;-&quot;??_-;_-@_-"/>
    <numFmt numFmtId="164" formatCode="General_)"/>
    <numFmt numFmtId="165" formatCode="#,##0_);;&quot;- &quot;_);@_)\ "/>
    <numFmt numFmtId="166" formatCode="_(General"/>
    <numFmt numFmtId="167" formatCode="0.0%"/>
    <numFmt numFmtId="168" formatCode="&quot;£&quot;#,##0"/>
    <numFmt numFmtId="169" formatCode="_-* #,##0_-;\-* #,##0_-;_-* &quot;-&quot;??_-;_-@_-"/>
    <numFmt numFmtId="170" formatCode="&quot;£&quot;#,##0.00"/>
    <numFmt numFmtId="171" formatCode="0.0"/>
    <numFmt numFmtId="172" formatCode="#,##0.0"/>
  </numFmts>
  <fonts count="60" x14ac:knownFonts="1">
    <font>
      <sz val="11"/>
      <color theme="1"/>
      <name val="Calibri"/>
      <family val="2"/>
      <scheme val="minor"/>
    </font>
    <font>
      <sz val="12"/>
      <color rgb="FFFF0000"/>
      <name val="Arial"/>
      <family val="2"/>
    </font>
    <font>
      <sz val="11"/>
      <color theme="1"/>
      <name val="Calibri"/>
      <family val="2"/>
      <scheme val="minor"/>
    </font>
    <font>
      <sz val="12"/>
      <color theme="1"/>
      <name val="Arial"/>
      <family val="2"/>
    </font>
    <font>
      <sz val="12"/>
      <name val="Arial"/>
      <family val="2"/>
    </font>
    <font>
      <sz val="14"/>
      <name val="Arial"/>
      <family val="2"/>
    </font>
    <font>
      <sz val="14"/>
      <color theme="0"/>
      <name val="Arial"/>
      <family val="2"/>
    </font>
    <font>
      <u/>
      <sz val="11"/>
      <color theme="10"/>
      <name val="Calibri"/>
      <family val="2"/>
      <scheme val="minor"/>
    </font>
    <font>
      <sz val="11"/>
      <color rgb="FF000000"/>
      <name val="Arial"/>
      <family val="2"/>
    </font>
    <font>
      <sz val="11"/>
      <color theme="1"/>
      <name val="Arial"/>
      <family val="2"/>
    </font>
    <font>
      <i/>
      <sz val="11"/>
      <color theme="1"/>
      <name val="Arial"/>
      <family val="2"/>
    </font>
    <font>
      <sz val="11"/>
      <color theme="0"/>
      <name val="Arial"/>
      <family val="2"/>
    </font>
    <font>
      <b/>
      <sz val="11"/>
      <color theme="1"/>
      <name val="Arial"/>
      <family val="2"/>
    </font>
    <font>
      <sz val="8"/>
      <name val="Calibri"/>
      <family val="2"/>
      <scheme val="minor"/>
    </font>
    <font>
      <sz val="10"/>
      <name val="Arial"/>
      <family val="2"/>
    </font>
    <font>
      <u/>
      <sz val="10"/>
      <color indexed="12"/>
      <name val="Arial"/>
      <family val="2"/>
    </font>
    <font>
      <sz val="11"/>
      <name val="Arial"/>
      <family val="2"/>
    </font>
    <font>
      <b/>
      <sz val="14"/>
      <color theme="1"/>
      <name val="Arial"/>
      <family val="2"/>
    </font>
    <font>
      <b/>
      <sz val="16"/>
      <color theme="0" tint="-4.9989318521683403E-2"/>
      <name val="Arial"/>
      <family val="2"/>
    </font>
    <font>
      <sz val="11"/>
      <color rgb="FF000000"/>
      <name val="Calibri"/>
      <family val="2"/>
      <scheme val="minor"/>
    </font>
    <font>
      <sz val="10"/>
      <name val="Arial"/>
      <family val="2"/>
    </font>
    <font>
      <sz val="11"/>
      <name val="Calibri"/>
      <family val="2"/>
    </font>
    <font>
      <sz val="11"/>
      <color rgb="FFFF0000"/>
      <name val="Arial"/>
      <family val="2"/>
    </font>
    <font>
      <sz val="10"/>
      <color theme="1"/>
      <name val="Arial"/>
      <family val="2"/>
    </font>
    <font>
      <sz val="8"/>
      <name val="Arial"/>
      <family val="2"/>
    </font>
    <font>
      <sz val="11"/>
      <name val="Times New Roman"/>
      <family val="1"/>
    </font>
    <font>
      <b/>
      <sz val="11"/>
      <name val="Times New Roman"/>
      <family val="1"/>
    </font>
    <font>
      <b/>
      <sz val="12"/>
      <name val="Times New Roman"/>
      <family val="1"/>
    </font>
    <font>
      <u/>
      <sz val="10"/>
      <color theme="10"/>
      <name val="Arial"/>
      <family val="2"/>
    </font>
    <font>
      <u/>
      <sz val="11"/>
      <color theme="10"/>
      <name val="Calibri"/>
      <family val="2"/>
    </font>
    <font>
      <u/>
      <sz val="10"/>
      <color rgb="FF800080"/>
      <name val="Arial"/>
      <family val="2"/>
    </font>
    <font>
      <u/>
      <sz val="10"/>
      <color indexed="12"/>
      <name val="MS Sans Serif"/>
      <family val="2"/>
    </font>
    <font>
      <b/>
      <sz val="12"/>
      <color theme="0"/>
      <name val="Arial"/>
      <family val="2"/>
    </font>
    <font>
      <b/>
      <sz val="12"/>
      <name val="Arial"/>
      <family val="2"/>
    </font>
    <font>
      <b/>
      <sz val="11"/>
      <name val="Arial"/>
      <family val="2"/>
    </font>
    <font>
      <b/>
      <sz val="11"/>
      <color theme="3"/>
      <name val="Arial"/>
      <family val="2"/>
    </font>
    <font>
      <i/>
      <sz val="11"/>
      <name val="Arial"/>
      <family val="2"/>
    </font>
    <font>
      <b/>
      <sz val="11"/>
      <color rgb="FF000000"/>
      <name val="Arial"/>
      <family val="2"/>
    </font>
    <font>
      <sz val="12"/>
      <name val="Calibri"/>
      <family val="2"/>
      <scheme val="minor"/>
    </font>
    <font>
      <i/>
      <sz val="10"/>
      <name val="Arial"/>
      <family val="2"/>
    </font>
    <font>
      <b/>
      <sz val="12"/>
      <color rgb="FF000000"/>
      <name val="Arial"/>
      <family val="2"/>
    </font>
    <font>
      <sz val="12"/>
      <color rgb="FF000000"/>
      <name val="Arial"/>
      <family val="2"/>
    </font>
    <font>
      <u/>
      <sz val="11"/>
      <color theme="10"/>
      <name val="Arial"/>
      <family val="2"/>
    </font>
    <font>
      <i/>
      <sz val="11"/>
      <color theme="3"/>
      <name val="Arial"/>
      <family val="2"/>
    </font>
    <font>
      <b/>
      <i/>
      <sz val="11"/>
      <color theme="3"/>
      <name val="Arial"/>
      <family val="2"/>
    </font>
    <font>
      <sz val="11"/>
      <color theme="3"/>
      <name val="Arial"/>
      <family val="2"/>
    </font>
    <font>
      <sz val="11"/>
      <color indexed="8"/>
      <name val="Arial"/>
      <family val="2"/>
    </font>
    <font>
      <b/>
      <sz val="11"/>
      <color theme="0"/>
      <name val="Arial"/>
      <family val="2"/>
    </font>
    <font>
      <sz val="11"/>
      <color theme="1"/>
      <name val="Calibri"/>
      <family val="2"/>
    </font>
    <font>
      <sz val="11"/>
      <color rgb="FFFFFFFF"/>
      <name val="Arial"/>
      <family val="2"/>
    </font>
    <font>
      <sz val="8"/>
      <color rgb="FF404040"/>
      <name val="Arial"/>
      <family val="2"/>
    </font>
    <font>
      <sz val="11"/>
      <color theme="0"/>
      <name val="Calibri"/>
      <family val="2"/>
      <scheme val="minor"/>
    </font>
    <font>
      <sz val="8"/>
      <name val="Arial"/>
      <family val="2"/>
    </font>
    <font>
      <u/>
      <sz val="8"/>
      <color indexed="12"/>
      <name val="Arial"/>
      <family val="2"/>
    </font>
    <font>
      <b/>
      <i/>
      <sz val="11"/>
      <name val="Arial"/>
      <family val="2"/>
    </font>
    <font>
      <sz val="11"/>
      <color rgb="FF000000"/>
      <name val="Calibri"/>
      <family val="2"/>
    </font>
    <font>
      <sz val="11"/>
      <color rgb="FF000000"/>
      <name val="Arial"/>
    </font>
    <font>
      <b/>
      <sz val="11"/>
      <color rgb="FF000000"/>
      <name val="Arial"/>
    </font>
    <font>
      <sz val="11"/>
      <color theme="1"/>
      <name val="Arial"/>
    </font>
    <font>
      <b/>
      <sz val="11"/>
      <color theme="1"/>
      <name val="Arial"/>
    </font>
  </fonts>
  <fills count="42">
    <fill>
      <patternFill patternType="none"/>
    </fill>
    <fill>
      <patternFill patternType="gray125"/>
    </fill>
    <fill>
      <patternFill patternType="solid">
        <fgColor theme="0"/>
        <bgColor indexed="64"/>
      </patternFill>
    </fill>
    <fill>
      <patternFill patternType="solid">
        <fgColor theme="8"/>
        <bgColor indexed="64"/>
      </patternFill>
    </fill>
    <fill>
      <patternFill patternType="solid">
        <fgColor theme="8" tint="0.79998168889431442"/>
        <bgColor indexed="64"/>
      </patternFill>
    </fill>
    <fill>
      <patternFill patternType="solid">
        <fgColor rgb="FFFFFFCC"/>
        <bgColor indexed="64"/>
      </patternFill>
    </fill>
    <fill>
      <patternFill patternType="solid">
        <fgColor theme="1"/>
        <bgColor indexed="64"/>
      </patternFill>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bgColor indexed="64"/>
      </patternFill>
    </fill>
    <fill>
      <patternFill patternType="solid">
        <fgColor theme="9" tint="0.59999389629810485"/>
        <bgColor indexed="64"/>
      </patternFill>
    </fill>
    <fill>
      <patternFill patternType="solid">
        <fgColor theme="8"/>
        <bgColor rgb="FF000000"/>
      </patternFill>
    </fill>
    <fill>
      <patternFill patternType="solid">
        <fgColor theme="8" tint="0.79998168889431442"/>
        <bgColor rgb="FF000000"/>
      </patternFill>
    </fill>
    <fill>
      <patternFill patternType="solid">
        <fgColor theme="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8" tint="0.59999389629810485"/>
        <bgColor indexed="64"/>
      </patternFill>
    </fill>
    <fill>
      <patternFill patternType="solid">
        <fgColor theme="5" tint="0.59999389629810485"/>
        <bgColor indexed="64"/>
      </patternFill>
    </fill>
    <fill>
      <patternFill patternType="solid">
        <fgColor rgb="FFFFFFFF"/>
        <bgColor indexed="64"/>
      </patternFill>
    </fill>
    <fill>
      <patternFill patternType="solid">
        <fgColor theme="0" tint="-0.14999847407452621"/>
        <bgColor indexed="64"/>
      </patternFill>
    </fill>
    <fill>
      <patternFill patternType="solid">
        <fgColor theme="5" tint="0.79998168889431442"/>
        <bgColor indexed="64"/>
      </patternFill>
    </fill>
    <fill>
      <patternFill patternType="solid">
        <fgColor theme="0"/>
        <bgColor theme="4" tint="0.79998168889431442"/>
      </patternFill>
    </fill>
    <fill>
      <patternFill patternType="solid">
        <fgColor theme="0"/>
        <bgColor rgb="FF000000"/>
      </patternFill>
    </fill>
    <fill>
      <patternFill patternType="solid">
        <fgColor theme="4" tint="0.79998168889431442"/>
        <bgColor indexed="64"/>
      </patternFill>
    </fill>
    <fill>
      <patternFill patternType="solid">
        <fgColor theme="5" tint="0.59999389629810485"/>
        <bgColor rgb="FF000000"/>
      </patternFill>
    </fill>
    <fill>
      <patternFill patternType="solid">
        <fgColor rgb="FF5B9BD5"/>
        <bgColor rgb="FF000000"/>
      </patternFill>
    </fill>
    <fill>
      <patternFill patternType="solid">
        <fgColor theme="4" tint="0.59999389629810485"/>
        <bgColor indexed="64"/>
      </patternFill>
    </fill>
    <fill>
      <patternFill patternType="solid">
        <fgColor rgb="FFDDEBF7"/>
        <bgColor rgb="FF000000"/>
      </patternFill>
    </fill>
    <fill>
      <patternFill patternType="solid">
        <fgColor rgb="FFC00000"/>
        <bgColor indexed="64"/>
      </patternFill>
    </fill>
    <fill>
      <patternFill patternType="solid">
        <fgColor theme="9" tint="0.59996337778862885"/>
        <bgColor indexed="64"/>
      </patternFill>
    </fill>
    <fill>
      <patternFill patternType="solid">
        <fgColor indexed="9"/>
        <bgColor indexed="64"/>
      </patternFill>
    </fill>
  </fills>
  <borders count="30">
    <border>
      <left/>
      <right/>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rgb="FFB2B2B2"/>
      </left>
      <right style="thin">
        <color rgb="FFB2B2B2"/>
      </right>
      <top style="thin">
        <color rgb="FFB2B2B2"/>
      </top>
      <bottom style="thin">
        <color rgb="FFB2B2B2"/>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hair">
        <color theme="3"/>
      </left>
      <right style="hair">
        <color theme="3"/>
      </right>
      <top/>
      <bottom/>
      <diagonal/>
    </border>
    <border>
      <left style="thin">
        <color indexed="64"/>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style="thin">
        <color indexed="22"/>
      </left>
      <right/>
      <top/>
      <bottom/>
      <diagonal/>
    </border>
    <border>
      <left style="medium">
        <color indexed="64"/>
      </left>
      <right/>
      <top style="thin">
        <color rgb="FF000000"/>
      </top>
      <bottom/>
      <diagonal/>
    </border>
    <border>
      <left/>
      <right/>
      <top style="thin">
        <color rgb="FF000000"/>
      </top>
      <bottom/>
      <diagonal/>
    </border>
    <border>
      <left/>
      <right style="medium">
        <color indexed="64"/>
      </right>
      <top style="thin">
        <color rgb="FF000000"/>
      </top>
      <bottom/>
      <diagonal/>
    </border>
    <border>
      <left/>
      <right style="medium">
        <color indexed="64"/>
      </right>
      <top/>
      <bottom/>
      <diagonal/>
    </border>
    <border>
      <left style="thin">
        <color indexed="64"/>
      </left>
      <right style="thin">
        <color indexed="64"/>
      </right>
      <top/>
      <bottom/>
      <diagonal/>
    </border>
  </borders>
  <cellStyleXfs count="136">
    <xf numFmtId="0" fontId="0" fillId="0" borderId="0"/>
    <xf numFmtId="0" fontId="7" fillId="0" borderId="0" applyNumberFormat="0" applyFill="0" applyBorder="0" applyAlignment="0" applyProtection="0"/>
    <xf numFmtId="9" fontId="2" fillId="0" borderId="0" applyFont="0" applyFill="0" applyBorder="0" applyAlignment="0" applyProtection="0"/>
    <xf numFmtId="0" fontId="14" fillId="0" borderId="0"/>
    <xf numFmtId="0" fontId="15" fillId="0" borderId="0" applyNumberFormat="0" applyFill="0" applyBorder="0" applyAlignment="0" applyProtection="0">
      <alignment vertical="top"/>
      <protection locked="0"/>
    </xf>
    <xf numFmtId="43" fontId="14" fillId="0" borderId="0" applyFont="0" applyFill="0" applyBorder="0" applyAlignment="0" applyProtection="0"/>
    <xf numFmtId="0" fontId="14" fillId="0" borderId="0"/>
    <xf numFmtId="0" fontId="14" fillId="0" borderId="0"/>
    <xf numFmtId="0" fontId="19" fillId="0" borderId="0"/>
    <xf numFmtId="43" fontId="19" fillId="0" borderId="0" applyFont="0" applyFill="0" applyBorder="0" applyAlignment="0" applyProtection="0"/>
    <xf numFmtId="9" fontId="19" fillId="0" borderId="0" applyFont="0" applyFill="0" applyBorder="0" applyAlignment="0" applyProtection="0"/>
    <xf numFmtId="0" fontId="14" fillId="0" borderId="0"/>
    <xf numFmtId="0" fontId="20" fillId="0" borderId="0"/>
    <xf numFmtId="0" fontId="21" fillId="0" borderId="0"/>
    <xf numFmtId="0" fontId="21" fillId="0" borderId="0"/>
    <xf numFmtId="0" fontId="21" fillId="0" borderId="0"/>
    <xf numFmtId="0" fontId="2" fillId="0" borderId="0"/>
    <xf numFmtId="0" fontId="23" fillId="0" borderId="0"/>
    <xf numFmtId="0" fontId="24" fillId="0" borderId="0"/>
    <xf numFmtId="9" fontId="24" fillId="0" borderId="0" applyFont="0" applyFill="0" applyBorder="0" applyAlignment="0" applyProtection="0"/>
    <xf numFmtId="43" fontId="14" fillId="0" borderId="0" applyFont="0" applyFill="0" applyBorder="0" applyAlignment="0" applyProtection="0"/>
    <xf numFmtId="165" fontId="25" fillId="0" borderId="4" applyFill="0" applyBorder="0" applyProtection="0">
      <alignment horizontal="right"/>
    </xf>
    <xf numFmtId="0" fontId="26" fillId="0" borderId="0" applyNumberFormat="0" applyFill="0" applyBorder="0" applyProtection="0">
      <alignment horizontal="center" vertical="center" wrapText="1"/>
    </xf>
    <xf numFmtId="1" fontId="27" fillId="0" borderId="0" applyNumberFormat="0" applyFill="0" applyBorder="0" applyProtection="0">
      <alignment horizontal="right" vertical="top"/>
    </xf>
    <xf numFmtId="166" fontId="25" fillId="0" borderId="0" applyNumberFormat="0" applyFill="0" applyBorder="0" applyProtection="0">
      <alignment horizontal="left"/>
    </xf>
    <xf numFmtId="0" fontId="27" fillId="0" borderId="0" applyNumberFormat="0" applyFill="0" applyBorder="0" applyProtection="0">
      <alignment horizontal="left" vertical="top"/>
    </xf>
    <xf numFmtId="0" fontId="24" fillId="0" borderId="0"/>
    <xf numFmtId="43" fontId="24" fillId="0" borderId="0" applyFont="0" applyFill="0" applyBorder="0" applyAlignment="0" applyProtection="0"/>
    <xf numFmtId="164" fontId="25" fillId="0" borderId="0" applyNumberFormat="0" applyFill="0" applyBorder="0" applyProtection="0"/>
    <xf numFmtId="43" fontId="23" fillId="0" borderId="0" applyFont="0" applyFill="0" applyBorder="0" applyAlignment="0" applyProtection="0"/>
    <xf numFmtId="9" fontId="23" fillId="0" borderId="0" applyFont="0" applyFill="0" applyBorder="0" applyAlignment="0" applyProtection="0"/>
    <xf numFmtId="43" fontId="24" fillId="0" borderId="0" applyFont="0" applyFill="0" applyBorder="0" applyAlignment="0" applyProtection="0"/>
    <xf numFmtId="9" fontId="24" fillId="0" borderId="0" applyFont="0" applyFill="0" applyBorder="0" applyAlignment="0" applyProtection="0"/>
    <xf numFmtId="0" fontId="28" fillId="0" borderId="0" applyNumberFormat="0" applyFill="0" applyBorder="0" applyAlignment="0" applyProtection="0"/>
    <xf numFmtId="0" fontId="14" fillId="0" borderId="0"/>
    <xf numFmtId="43" fontId="14" fillId="0" borderId="0" applyFont="0" applyFill="0" applyBorder="0" applyAlignment="0" applyProtection="0"/>
    <xf numFmtId="0" fontId="29"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24" fillId="0" borderId="0"/>
    <xf numFmtId="0" fontId="24" fillId="0" borderId="0"/>
    <xf numFmtId="9" fontId="24" fillId="0" borderId="0" applyFont="0" applyFill="0" applyBorder="0" applyAlignment="0" applyProtection="0"/>
    <xf numFmtId="0" fontId="14" fillId="0" borderId="0"/>
    <xf numFmtId="9" fontId="14" fillId="0" borderId="0" applyFont="0" applyFill="0" applyBorder="0" applyAlignment="0" applyProtection="0"/>
    <xf numFmtId="0" fontId="23" fillId="0" borderId="0"/>
    <xf numFmtId="0" fontId="2" fillId="0" borderId="0"/>
    <xf numFmtId="43" fontId="2" fillId="0" borderId="0" applyFont="0" applyFill="0" applyBorder="0" applyAlignment="0" applyProtection="0"/>
    <xf numFmtId="9" fontId="24" fillId="0" borderId="0" applyFont="0" applyFill="0" applyBorder="0" applyAlignment="0" applyProtection="0"/>
    <xf numFmtId="0" fontId="23" fillId="0" borderId="0"/>
    <xf numFmtId="43" fontId="23" fillId="0" borderId="0" applyFont="0" applyFill="0" applyBorder="0" applyAlignment="0" applyProtection="0"/>
    <xf numFmtId="9" fontId="23" fillId="0" borderId="0" applyFont="0" applyFill="0" applyBorder="0" applyAlignment="0" applyProtection="0"/>
    <xf numFmtId="0" fontId="23" fillId="0" borderId="0"/>
    <xf numFmtId="43" fontId="23" fillId="0" borderId="0" applyFont="0" applyFill="0" applyBorder="0" applyAlignment="0" applyProtection="0"/>
    <xf numFmtId="9" fontId="23" fillId="0" borderId="0" applyFont="0" applyFill="0" applyBorder="0" applyAlignment="0" applyProtection="0"/>
    <xf numFmtId="0" fontId="23" fillId="0" borderId="0"/>
    <xf numFmtId="0" fontId="23" fillId="8" borderId="0" applyNumberFormat="0" applyBorder="0" applyAlignment="0" applyProtection="0"/>
    <xf numFmtId="0" fontId="23" fillId="8" borderId="0" applyNumberFormat="0" applyBorder="0" applyAlignment="0" applyProtection="0"/>
    <xf numFmtId="0" fontId="23" fillId="8" borderId="0" applyNumberFormat="0" applyBorder="0" applyAlignment="0" applyProtection="0"/>
    <xf numFmtId="0" fontId="23" fillId="8" borderId="0" applyNumberFormat="0" applyBorder="0" applyAlignment="0" applyProtection="0"/>
    <xf numFmtId="0" fontId="23" fillId="8"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2" borderId="0" applyNumberFormat="0" applyBorder="0" applyAlignment="0" applyProtection="0"/>
    <xf numFmtId="0" fontId="23" fillId="12" borderId="0" applyNumberFormat="0" applyBorder="0" applyAlignment="0" applyProtection="0"/>
    <xf numFmtId="0" fontId="23" fillId="12" borderId="0" applyNumberFormat="0" applyBorder="0" applyAlignment="0" applyProtection="0"/>
    <xf numFmtId="0" fontId="23" fillId="12" borderId="0" applyNumberFormat="0" applyBorder="0" applyAlignment="0" applyProtection="0"/>
    <xf numFmtId="0" fontId="23" fillId="12"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9" borderId="0" applyNumberFormat="0" applyBorder="0" applyAlignment="0" applyProtection="0"/>
    <xf numFmtId="0" fontId="23" fillId="9" borderId="0" applyNumberFormat="0" applyBorder="0" applyAlignment="0" applyProtection="0"/>
    <xf numFmtId="0" fontId="23" fillId="9" borderId="0" applyNumberFormat="0" applyBorder="0" applyAlignment="0" applyProtection="0"/>
    <xf numFmtId="0" fontId="23" fillId="9" borderId="0" applyNumberFormat="0" applyBorder="0" applyAlignment="0" applyProtection="0"/>
    <xf numFmtId="0" fontId="23" fillId="9"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3" borderId="0" applyNumberFormat="0" applyBorder="0" applyAlignment="0" applyProtection="0"/>
    <xf numFmtId="0" fontId="23" fillId="13" borderId="0" applyNumberFormat="0" applyBorder="0" applyAlignment="0" applyProtection="0"/>
    <xf numFmtId="0" fontId="23" fillId="13" borderId="0" applyNumberFormat="0" applyBorder="0" applyAlignment="0" applyProtection="0"/>
    <xf numFmtId="0" fontId="23" fillId="13" borderId="0" applyNumberFormat="0" applyBorder="0" applyAlignment="0" applyProtection="0"/>
    <xf numFmtId="0" fontId="23" fillId="13"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7" borderId="0" applyNumberFormat="0" applyBorder="0" applyAlignment="0" applyProtection="0"/>
    <xf numFmtId="0" fontId="23" fillId="17" borderId="0" applyNumberFormat="0" applyBorder="0" applyAlignment="0" applyProtection="0"/>
    <xf numFmtId="0" fontId="23" fillId="17" borderId="0" applyNumberFormat="0" applyBorder="0" applyAlignment="0" applyProtection="0"/>
    <xf numFmtId="0" fontId="23" fillId="17" borderId="0" applyNumberFormat="0" applyBorder="0" applyAlignment="0" applyProtection="0"/>
    <xf numFmtId="0" fontId="23" fillId="17"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alignment vertical="top"/>
      <protection locked="0"/>
    </xf>
    <xf numFmtId="0" fontId="23" fillId="0" borderId="0"/>
    <xf numFmtId="0" fontId="2" fillId="0" borderId="0"/>
    <xf numFmtId="0" fontId="14" fillId="0" borderId="0"/>
    <xf numFmtId="0" fontId="23" fillId="0" borderId="0"/>
    <xf numFmtId="0" fontId="23" fillId="7" borderId="11" applyNumberFormat="0" applyFont="0" applyAlignment="0" applyProtection="0"/>
    <xf numFmtId="0" fontId="23" fillId="7" borderId="11" applyNumberFormat="0" applyFont="0" applyAlignment="0" applyProtection="0"/>
    <xf numFmtId="0" fontId="23" fillId="7" borderId="11" applyNumberFormat="0" applyFont="0" applyAlignment="0" applyProtection="0"/>
    <xf numFmtId="0" fontId="23" fillId="7" borderId="11" applyNumberFormat="0" applyFont="0" applyAlignment="0" applyProtection="0"/>
    <xf numFmtId="0" fontId="23" fillId="7" borderId="11" applyNumberFormat="0" applyFont="0" applyAlignment="0" applyProtection="0"/>
    <xf numFmtId="0" fontId="23" fillId="7" borderId="11" applyNumberFormat="0" applyFont="0" applyAlignment="0" applyProtection="0"/>
    <xf numFmtId="9" fontId="14" fillId="0" borderId="0" applyFont="0" applyFill="0" applyBorder="0" applyAlignment="0" applyProtection="0"/>
    <xf numFmtId="9" fontId="23" fillId="0" borderId="0" applyFont="0" applyFill="0" applyBorder="0" applyAlignment="0" applyProtection="0"/>
    <xf numFmtId="43" fontId="23" fillId="0" borderId="0" applyFont="0" applyFill="0" applyBorder="0" applyAlignment="0" applyProtection="0"/>
    <xf numFmtId="43" fontId="2" fillId="0" borderId="0" applyFont="0" applyFill="0" applyBorder="0" applyAlignment="0" applyProtection="0"/>
    <xf numFmtId="164" fontId="25" fillId="0" borderId="0" applyNumberFormat="0" applyFill="0" applyBorder="0" applyProtection="0"/>
    <xf numFmtId="0" fontId="52" fillId="0" borderId="0"/>
    <xf numFmtId="43" fontId="52" fillId="0" borderId="0" applyFont="0" applyFill="0" applyBorder="0" applyAlignment="0" applyProtection="0"/>
    <xf numFmtId="43" fontId="24" fillId="0" borderId="0" applyFont="0" applyFill="0" applyBorder="0" applyAlignment="0" applyProtection="0"/>
    <xf numFmtId="0" fontId="53" fillId="0" borderId="0" applyNumberFormat="0" applyFill="0" applyBorder="0" applyAlignment="0" applyProtection="0">
      <alignment vertical="top"/>
      <protection locked="0"/>
    </xf>
    <xf numFmtId="9" fontId="52" fillId="0" borderId="0" applyFont="0" applyFill="0" applyBorder="0" applyAlignment="0" applyProtection="0"/>
  </cellStyleXfs>
  <cellXfs count="553">
    <xf numFmtId="0" fontId="0" fillId="0" borderId="0" xfId="0"/>
    <xf numFmtId="0" fontId="3" fillId="0" borderId="0" xfId="0" applyFont="1"/>
    <xf numFmtId="0" fontId="1" fillId="0" borderId="0" xfId="0" applyFont="1"/>
    <xf numFmtId="0" fontId="5" fillId="0" borderId="0" xfId="0" applyFont="1"/>
    <xf numFmtId="0" fontId="1" fillId="0" borderId="0" xfId="0" applyFont="1" applyAlignment="1">
      <alignment vertical="top"/>
    </xf>
    <xf numFmtId="0" fontId="5" fillId="0" borderId="0" xfId="0" applyFont="1" applyAlignment="1">
      <alignment vertical="center"/>
    </xf>
    <xf numFmtId="3" fontId="9" fillId="0" borderId="6" xfId="0" applyNumberFormat="1" applyFont="1" applyBorder="1" applyAlignment="1">
      <alignment horizontal="left" vertical="center"/>
    </xf>
    <xf numFmtId="0" fontId="9" fillId="0" borderId="0" xfId="0" applyFont="1"/>
    <xf numFmtId="0" fontId="11" fillId="3" borderId="6" xfId="0" applyFont="1" applyFill="1" applyBorder="1" applyAlignment="1">
      <alignment horizontal="left" vertical="center"/>
    </xf>
    <xf numFmtId="0" fontId="11" fillId="3" borderId="7" xfId="0" applyFont="1" applyFill="1" applyBorder="1" applyAlignment="1">
      <alignment horizontal="left" vertical="center"/>
    </xf>
    <xf numFmtId="0" fontId="12" fillId="0" borderId="0" xfId="0" applyFont="1"/>
    <xf numFmtId="0" fontId="9" fillId="0" borderId="6" xfId="0" applyFont="1" applyBorder="1"/>
    <xf numFmtId="0" fontId="9" fillId="2" borderId="0" xfId="0" applyFont="1" applyFill="1"/>
    <xf numFmtId="3" fontId="9" fillId="0" borderId="0" xfId="0" applyNumberFormat="1" applyFont="1"/>
    <xf numFmtId="0" fontId="17" fillId="0" borderId="0" xfId="0" applyFont="1"/>
    <xf numFmtId="0" fontId="1" fillId="0" borderId="0" xfId="0" applyFont="1" applyAlignment="1">
      <alignment horizontal="left"/>
    </xf>
    <xf numFmtId="0" fontId="3" fillId="0" borderId="0" xfId="0" applyFont="1" applyAlignment="1">
      <alignment horizontal="left"/>
    </xf>
    <xf numFmtId="0" fontId="17" fillId="4" borderId="0" xfId="0" applyFont="1" applyFill="1"/>
    <xf numFmtId="0" fontId="18" fillId="6" borderId="0" xfId="0" applyFont="1" applyFill="1"/>
    <xf numFmtId="3" fontId="9" fillId="2" borderId="0" xfId="0" applyNumberFormat="1" applyFont="1" applyFill="1"/>
    <xf numFmtId="0" fontId="11" fillId="2" borderId="2" xfId="0" applyFont="1" applyFill="1" applyBorder="1" applyAlignment="1">
      <alignment horizontal="center" vertical="center" wrapText="1"/>
    </xf>
    <xf numFmtId="0" fontId="9" fillId="2" borderId="6" xfId="0" applyFont="1" applyFill="1" applyBorder="1"/>
    <xf numFmtId="0" fontId="4" fillId="0" borderId="0" xfId="0" applyFont="1"/>
    <xf numFmtId="0" fontId="16" fillId="2" borderId="0" xfId="0" applyFont="1" applyFill="1" applyAlignment="1">
      <alignment horizontal="center" vertical="center" wrapText="1"/>
    </xf>
    <xf numFmtId="0" fontId="12" fillId="2" borderId="0" xfId="0" applyFont="1" applyFill="1"/>
    <xf numFmtId="0" fontId="9" fillId="2" borderId="0" xfId="0" applyFont="1" applyFill="1" applyAlignment="1">
      <alignment horizontal="left" vertical="center"/>
    </xf>
    <xf numFmtId="9" fontId="10" fillId="2" borderId="0" xfId="0" applyNumberFormat="1" applyFont="1" applyFill="1" applyAlignment="1">
      <alignment horizontal="left" vertical="center"/>
    </xf>
    <xf numFmtId="9" fontId="10" fillId="2" borderId="0" xfId="2" applyFont="1" applyFill="1" applyBorder="1" applyAlignment="1">
      <alignment horizontal="left" vertical="center"/>
    </xf>
    <xf numFmtId="3" fontId="10" fillId="2" borderId="0" xfId="0" applyNumberFormat="1" applyFont="1" applyFill="1" applyAlignment="1">
      <alignment horizontal="left" vertical="center"/>
    </xf>
    <xf numFmtId="3" fontId="9" fillId="0" borderId="0" xfId="0" applyNumberFormat="1" applyFont="1" applyAlignment="1">
      <alignment horizontal="left" vertical="center"/>
    </xf>
    <xf numFmtId="0" fontId="11" fillId="3" borderId="6" xfId="0" applyFont="1" applyFill="1" applyBorder="1" applyAlignment="1">
      <alignment horizontal="left" vertical="center" wrapText="1"/>
    </xf>
    <xf numFmtId="0" fontId="22" fillId="2" borderId="0" xfId="0" applyFont="1" applyFill="1"/>
    <xf numFmtId="0" fontId="9" fillId="2" borderId="0" xfId="0" applyFont="1" applyFill="1" applyAlignment="1">
      <alignment wrapText="1"/>
    </xf>
    <xf numFmtId="0" fontId="11" fillId="3" borderId="15" xfId="0" applyFont="1" applyFill="1" applyBorder="1" applyAlignment="1">
      <alignment horizontal="left" vertical="center"/>
    </xf>
    <xf numFmtId="9" fontId="9" fillId="2" borderId="6" xfId="2" applyFont="1" applyFill="1" applyBorder="1"/>
    <xf numFmtId="0" fontId="16" fillId="0" borderId="0" xfId="0" applyFont="1" applyAlignment="1">
      <alignment horizontal="left" vertical="center"/>
    </xf>
    <xf numFmtId="0" fontId="11" fillId="3" borderId="0" xfId="0" applyFont="1" applyFill="1" applyAlignment="1">
      <alignment horizontal="center" vertical="center" wrapText="1"/>
    </xf>
    <xf numFmtId="0" fontId="11" fillId="20" borderId="6" xfId="0" applyFont="1" applyFill="1" applyBorder="1" applyAlignment="1">
      <alignment horizontal="center" vertical="center"/>
    </xf>
    <xf numFmtId="1" fontId="8" fillId="21" borderId="6" xfId="0" applyNumberFormat="1" applyFont="1" applyFill="1" applyBorder="1" applyAlignment="1">
      <alignment vertical="center" wrapText="1"/>
    </xf>
    <xf numFmtId="1" fontId="8" fillId="0" borderId="6" xfId="0" applyNumberFormat="1" applyFont="1" applyBorder="1" applyAlignment="1">
      <alignment vertical="center" wrapText="1"/>
    </xf>
    <xf numFmtId="9" fontId="8" fillId="0" borderId="6" xfId="2" applyFont="1" applyBorder="1" applyAlignment="1">
      <alignment vertical="center" wrapText="1"/>
    </xf>
    <xf numFmtId="167" fontId="9" fillId="2" borderId="6" xfId="2" applyNumberFormat="1" applyFont="1" applyFill="1" applyBorder="1"/>
    <xf numFmtId="167" fontId="8" fillId="21" borderId="6" xfId="2" applyNumberFormat="1" applyFont="1" applyFill="1" applyBorder="1" applyAlignment="1">
      <alignment vertical="center" wrapText="1"/>
    </xf>
    <xf numFmtId="3" fontId="9" fillId="2" borderId="6" xfId="0" applyNumberFormat="1" applyFont="1" applyFill="1" applyBorder="1" applyAlignment="1">
      <alignment horizontal="right" vertical="center"/>
    </xf>
    <xf numFmtId="0" fontId="0" fillId="2" borderId="0" xfId="0" applyFill="1"/>
    <xf numFmtId="1" fontId="8" fillId="4" borderId="6" xfId="0" applyNumberFormat="1" applyFont="1" applyFill="1" applyBorder="1" applyAlignment="1">
      <alignment horizontal="center" vertical="center" wrapText="1"/>
    </xf>
    <xf numFmtId="1" fontId="8" fillId="4" borderId="6" xfId="0" applyNumberFormat="1" applyFont="1" applyFill="1" applyBorder="1" applyAlignment="1">
      <alignment vertical="center" wrapText="1"/>
    </xf>
    <xf numFmtId="1" fontId="8" fillId="0" borderId="6" xfId="0" applyNumberFormat="1" applyFont="1" applyBorder="1" applyAlignment="1">
      <alignment horizontal="center" vertical="center" wrapText="1"/>
    </xf>
    <xf numFmtId="1" fontId="9" fillId="2" borderId="0" xfId="0" applyNumberFormat="1" applyFont="1" applyFill="1" applyAlignment="1">
      <alignment wrapText="1"/>
    </xf>
    <xf numFmtId="2" fontId="9" fillId="2" borderId="0" xfId="0" applyNumberFormat="1" applyFont="1" applyFill="1" applyAlignment="1">
      <alignment wrapText="1"/>
    </xf>
    <xf numFmtId="0" fontId="8" fillId="4" borderId="6" xfId="0" applyFont="1" applyFill="1" applyBorder="1" applyAlignment="1">
      <alignment vertical="center" wrapText="1"/>
    </xf>
    <xf numFmtId="0" fontId="8" fillId="0" borderId="6" xfId="0" applyFont="1" applyBorder="1" applyAlignment="1">
      <alignment vertical="center" wrapText="1"/>
    </xf>
    <xf numFmtId="9" fontId="8" fillId="4" borderId="6" xfId="2" applyFont="1" applyFill="1" applyBorder="1" applyAlignment="1">
      <alignment vertical="center" wrapText="1"/>
    </xf>
    <xf numFmtId="0" fontId="11" fillId="20" borderId="6" xfId="0" applyFont="1" applyFill="1" applyBorder="1" applyAlignment="1">
      <alignment horizontal="center" vertical="center" wrapText="1"/>
    </xf>
    <xf numFmtId="0" fontId="11" fillId="3" borderId="6" xfId="0" applyFont="1" applyFill="1" applyBorder="1" applyAlignment="1">
      <alignment vertical="center" wrapText="1"/>
    </xf>
    <xf numFmtId="0" fontId="16" fillId="2" borderId="0" xfId="0" applyFont="1" applyFill="1" applyAlignment="1">
      <alignment wrapText="1"/>
    </xf>
    <xf numFmtId="0" fontId="35" fillId="2" borderId="0" xfId="0" applyFont="1" applyFill="1" applyAlignment="1">
      <alignment horizontal="center" wrapText="1"/>
    </xf>
    <xf numFmtId="0" fontId="34" fillId="0" borderId="6" xfId="0" applyFont="1" applyBorder="1" applyAlignment="1">
      <alignment horizontal="left" wrapText="1"/>
    </xf>
    <xf numFmtId="0" fontId="16" fillId="2" borderId="0" xfId="0" applyFont="1" applyFill="1" applyAlignment="1">
      <alignment vertical="center" wrapText="1"/>
    </xf>
    <xf numFmtId="0" fontId="16" fillId="2" borderId="0" xfId="0" applyFont="1" applyFill="1"/>
    <xf numFmtId="0" fontId="8" fillId="23" borderId="6" xfId="0" applyFont="1" applyFill="1" applyBorder="1" applyAlignment="1">
      <alignment wrapText="1"/>
    </xf>
    <xf numFmtId="3" fontId="9" fillId="0" borderId="6" xfId="0" applyNumberFormat="1" applyFont="1" applyBorder="1"/>
    <xf numFmtId="9" fontId="9" fillId="0" borderId="6" xfId="2" applyFont="1" applyFill="1" applyBorder="1"/>
    <xf numFmtId="0" fontId="11" fillId="22" borderId="6" xfId="0" applyFont="1" applyFill="1" applyBorder="1" applyAlignment="1">
      <alignment vertical="center" wrapText="1"/>
    </xf>
    <xf numFmtId="0" fontId="11" fillId="22" borderId="6" xfId="0" applyFont="1" applyFill="1" applyBorder="1" applyAlignment="1">
      <alignment horizontal="center" vertical="center" wrapText="1"/>
    </xf>
    <xf numFmtId="0" fontId="11" fillId="3" borderId="6" xfId="0" applyFont="1" applyFill="1" applyBorder="1"/>
    <xf numFmtId="9" fontId="16" fillId="2" borderId="6" xfId="2" applyFont="1" applyFill="1" applyBorder="1"/>
    <xf numFmtId="3" fontId="16" fillId="2" borderId="6" xfId="0" applyNumberFormat="1" applyFont="1" applyFill="1" applyBorder="1"/>
    <xf numFmtId="0" fontId="16" fillId="4" borderId="6" xfId="0" applyFont="1" applyFill="1" applyBorder="1"/>
    <xf numFmtId="9" fontId="16" fillId="2" borderId="0" xfId="2" applyFont="1" applyFill="1" applyBorder="1"/>
    <xf numFmtId="0" fontId="16" fillId="0" borderId="0" xfId="0" applyFont="1"/>
    <xf numFmtId="0" fontId="11" fillId="3" borderId="6" xfId="0" applyFont="1" applyFill="1" applyBorder="1" applyAlignment="1">
      <alignment horizontal="right"/>
    </xf>
    <xf numFmtId="1" fontId="8" fillId="25" borderId="6" xfId="0" applyNumberFormat="1" applyFont="1" applyFill="1" applyBorder="1" applyAlignment="1">
      <alignment vertical="center" wrapText="1"/>
    </xf>
    <xf numFmtId="1" fontId="8" fillId="21" borderId="6" xfId="0" applyNumberFormat="1" applyFont="1" applyFill="1" applyBorder="1" applyAlignment="1">
      <alignment horizontal="center" vertical="center" wrapText="1"/>
    </xf>
    <xf numFmtId="0" fontId="34" fillId="2" borderId="0" xfId="0" applyFont="1" applyFill="1"/>
    <xf numFmtId="168" fontId="8" fillId="0" borderId="6" xfId="0" applyNumberFormat="1" applyFont="1" applyBorder="1" applyAlignment="1">
      <alignment horizontal="center" vertical="center" wrapText="1"/>
    </xf>
    <xf numFmtId="168" fontId="9" fillId="2" borderId="0" xfId="0" applyNumberFormat="1" applyFont="1" applyFill="1" applyAlignment="1">
      <alignment horizontal="center" vertical="center" wrapText="1"/>
    </xf>
    <xf numFmtId="4" fontId="9" fillId="2" borderId="6" xfId="0" applyNumberFormat="1" applyFont="1" applyFill="1" applyBorder="1" applyAlignment="1">
      <alignment horizontal="right" vertical="center"/>
    </xf>
    <xf numFmtId="0" fontId="11" fillId="2" borderId="0" xfId="0" applyFont="1" applyFill="1" applyAlignment="1">
      <alignment horizontal="center" vertical="center" wrapText="1"/>
    </xf>
    <xf numFmtId="1" fontId="8" fillId="2" borderId="0" xfId="0" applyNumberFormat="1" applyFont="1" applyFill="1" applyAlignment="1">
      <alignment vertical="center" wrapText="1"/>
    </xf>
    <xf numFmtId="0" fontId="9" fillId="2" borderId="0" xfId="0" applyFont="1" applyFill="1" applyAlignment="1">
      <alignment vertical="center"/>
    </xf>
    <xf numFmtId="9" fontId="9" fillId="2" borderId="6" xfId="2" applyFont="1" applyFill="1" applyBorder="1" applyAlignment="1"/>
    <xf numFmtId="9" fontId="9" fillId="2" borderId="0" xfId="2" applyFont="1" applyFill="1" applyBorder="1" applyAlignment="1">
      <alignment horizontal="left" vertical="center"/>
    </xf>
    <xf numFmtId="3" fontId="10" fillId="2" borderId="0" xfId="2" applyNumberFormat="1" applyFont="1" applyFill="1" applyBorder="1" applyAlignment="1">
      <alignment horizontal="right" vertical="center"/>
    </xf>
    <xf numFmtId="9" fontId="8" fillId="21" borderId="6" xfId="2" applyFont="1" applyFill="1" applyBorder="1" applyAlignment="1">
      <alignment vertical="center" wrapText="1"/>
    </xf>
    <xf numFmtId="9" fontId="9" fillId="2" borderId="0" xfId="2" applyFont="1" applyFill="1"/>
    <xf numFmtId="169" fontId="16" fillId="2" borderId="6" xfId="129" applyNumberFormat="1" applyFont="1" applyFill="1" applyBorder="1"/>
    <xf numFmtId="0" fontId="11" fillId="24" borderId="6" xfId="0" applyFont="1" applyFill="1" applyBorder="1" applyAlignment="1">
      <alignment horizontal="center" vertical="center" wrapText="1"/>
    </xf>
    <xf numFmtId="0" fontId="11" fillId="24" borderId="6" xfId="0" applyFont="1" applyFill="1" applyBorder="1" applyAlignment="1">
      <alignment horizontal="center" vertical="center"/>
    </xf>
    <xf numFmtId="0" fontId="11" fillId="3" borderId="9" xfId="0" applyFont="1" applyFill="1" applyBorder="1" applyAlignment="1">
      <alignment horizontal="center" vertical="center" wrapText="1"/>
    </xf>
    <xf numFmtId="9" fontId="9" fillId="2" borderId="0" xfId="0" applyNumberFormat="1" applyFont="1" applyFill="1" applyAlignment="1">
      <alignment wrapText="1"/>
    </xf>
    <xf numFmtId="167" fontId="9" fillId="2" borderId="0" xfId="0" applyNumberFormat="1" applyFont="1" applyFill="1" applyAlignment="1">
      <alignment wrapText="1"/>
    </xf>
    <xf numFmtId="0" fontId="11" fillId="3" borderId="14" xfId="0" applyFont="1" applyFill="1" applyBorder="1" applyAlignment="1">
      <alignment horizontal="center" vertical="center"/>
    </xf>
    <xf numFmtId="0" fontId="9" fillId="28" borderId="15" xfId="0" applyFont="1" applyFill="1" applyBorder="1" applyAlignment="1">
      <alignment horizontal="center" vertical="center"/>
    </xf>
    <xf numFmtId="9" fontId="8" fillId="2" borderId="0" xfId="2" applyFont="1" applyFill="1" applyBorder="1" applyAlignment="1">
      <alignment vertical="center" wrapText="1"/>
    </xf>
    <xf numFmtId="167" fontId="8" fillId="2" borderId="0" xfId="2" applyNumberFormat="1" applyFont="1" applyFill="1" applyBorder="1" applyAlignment="1">
      <alignment vertical="center" wrapText="1"/>
    </xf>
    <xf numFmtId="9" fontId="9" fillId="2" borderId="0" xfId="2" applyFont="1" applyFill="1" applyAlignment="1">
      <alignment wrapText="1"/>
    </xf>
    <xf numFmtId="43" fontId="9" fillId="2" borderId="0" xfId="129" applyFont="1" applyFill="1"/>
    <xf numFmtId="43" fontId="9" fillId="2" borderId="0" xfId="129" applyFont="1" applyFill="1" applyAlignment="1">
      <alignment wrapText="1"/>
    </xf>
    <xf numFmtId="168" fontId="9" fillId="2" borderId="0" xfId="129" applyNumberFormat="1" applyFont="1" applyFill="1" applyAlignment="1">
      <alignment wrapText="1"/>
    </xf>
    <xf numFmtId="0" fontId="8" fillId="2" borderId="0" xfId="0" applyFont="1" applyFill="1" applyAlignment="1">
      <alignment vertical="center" wrapText="1"/>
    </xf>
    <xf numFmtId="9" fontId="9" fillId="0" borderId="6" xfId="2" applyFont="1" applyBorder="1"/>
    <xf numFmtId="0" fontId="9" fillId="29" borderId="0" xfId="0" applyFont="1" applyFill="1"/>
    <xf numFmtId="0" fontId="11" fillId="3" borderId="17" xfId="0" applyFont="1" applyFill="1" applyBorder="1" applyAlignment="1">
      <alignment horizontal="center" vertical="center" wrapText="1"/>
    </xf>
    <xf numFmtId="2" fontId="11" fillId="3" borderId="7" xfId="0" applyNumberFormat="1" applyFont="1" applyFill="1" applyBorder="1" applyAlignment="1">
      <alignment horizontal="center" vertical="center" wrapText="1"/>
    </xf>
    <xf numFmtId="0" fontId="11" fillId="3" borderId="18" xfId="0" applyFont="1" applyFill="1" applyBorder="1" applyAlignment="1">
      <alignment horizontal="center" vertical="center" wrapText="1"/>
    </xf>
    <xf numFmtId="168" fontId="37" fillId="0" borderId="6" xfId="0" applyNumberFormat="1" applyFont="1" applyBorder="1" applyAlignment="1">
      <alignment horizontal="center" vertical="center" wrapText="1"/>
    </xf>
    <xf numFmtId="9" fontId="9" fillId="2" borderId="12" xfId="2" applyFont="1" applyFill="1" applyBorder="1" applyAlignment="1">
      <alignment horizontal="left" vertical="center" wrapText="1"/>
    </xf>
    <xf numFmtId="0" fontId="9" fillId="2" borderId="2" xfId="0" applyFont="1" applyFill="1" applyBorder="1" applyAlignment="1">
      <alignment vertical="center" wrapText="1"/>
    </xf>
    <xf numFmtId="0" fontId="9" fillId="2" borderId="13" xfId="0" applyFont="1" applyFill="1" applyBorder="1" applyAlignment="1">
      <alignment vertical="center" wrapText="1"/>
    </xf>
    <xf numFmtId="168" fontId="8" fillId="4" borderId="16" xfId="0" applyNumberFormat="1" applyFont="1" applyFill="1" applyBorder="1" applyAlignment="1">
      <alignment horizontal="center" vertical="center" wrapText="1"/>
    </xf>
    <xf numFmtId="9" fontId="9" fillId="0" borderId="6" xfId="0" applyNumberFormat="1" applyFont="1" applyBorder="1" applyAlignment="1">
      <alignment wrapText="1"/>
    </xf>
    <xf numFmtId="9" fontId="9" fillId="2" borderId="6" xfId="0" applyNumberFormat="1" applyFont="1" applyFill="1" applyBorder="1" applyAlignment="1">
      <alignment wrapText="1"/>
    </xf>
    <xf numFmtId="1" fontId="9" fillId="2" borderId="0" xfId="0" applyNumberFormat="1" applyFont="1" applyFill="1"/>
    <xf numFmtId="167" fontId="9" fillId="2" borderId="0" xfId="0" applyNumberFormat="1" applyFont="1" applyFill="1"/>
    <xf numFmtId="9" fontId="9" fillId="2" borderId="0" xfId="0" applyNumberFormat="1" applyFont="1" applyFill="1"/>
    <xf numFmtId="9" fontId="9" fillId="2" borderId="0" xfId="2" applyFont="1" applyFill="1" applyBorder="1" applyAlignment="1"/>
    <xf numFmtId="9" fontId="9" fillId="2" borderId="0" xfId="2" applyFont="1" applyFill="1" applyBorder="1"/>
    <xf numFmtId="3" fontId="9" fillId="0" borderId="6" xfId="0" quotePrefix="1" applyNumberFormat="1" applyFont="1" applyBorder="1"/>
    <xf numFmtId="0" fontId="38" fillId="0" borderId="0" xfId="11" applyFont="1" applyProtection="1">
      <protection locked="0"/>
    </xf>
    <xf numFmtId="0" fontId="14" fillId="0" borderId="0" xfId="11" applyProtection="1">
      <protection locked="0"/>
    </xf>
    <xf numFmtId="1" fontId="0" fillId="0" borderId="0" xfId="0" applyNumberFormat="1"/>
    <xf numFmtId="167" fontId="9" fillId="2" borderId="6" xfId="0" applyNumberFormat="1" applyFont="1" applyFill="1" applyBorder="1"/>
    <xf numFmtId="9" fontId="9" fillId="2" borderId="6" xfId="0" applyNumberFormat="1" applyFont="1" applyFill="1" applyBorder="1"/>
    <xf numFmtId="0" fontId="11" fillId="3" borderId="6" xfId="0" applyFont="1" applyFill="1" applyBorder="1" applyAlignment="1">
      <alignment horizontal="right" vertical="center"/>
    </xf>
    <xf numFmtId="9" fontId="36" fillId="0" borderId="0" xfId="2" applyFont="1" applyBorder="1" applyAlignment="1">
      <alignment horizontal="center" wrapText="1"/>
    </xf>
    <xf numFmtId="168" fontId="9" fillId="2" borderId="6" xfId="0" applyNumberFormat="1" applyFont="1" applyFill="1" applyBorder="1"/>
    <xf numFmtId="0" fontId="11" fillId="3" borderId="17" xfId="0" applyFont="1" applyFill="1" applyBorder="1" applyAlignment="1">
      <alignment horizontal="left" vertical="center"/>
    </xf>
    <xf numFmtId="0" fontId="11" fillId="3" borderId="9" xfId="0" applyFont="1" applyFill="1" applyBorder="1" applyAlignment="1">
      <alignment horizontal="left" vertical="center"/>
    </xf>
    <xf numFmtId="167" fontId="9" fillId="2" borderId="9" xfId="2" applyNumberFormat="1" applyFont="1" applyFill="1" applyBorder="1"/>
    <xf numFmtId="0" fontId="11" fillId="3" borderId="0" xfId="0" applyFont="1" applyFill="1" applyAlignment="1">
      <alignment horizontal="left" vertical="center"/>
    </xf>
    <xf numFmtId="0" fontId="11" fillId="3" borderId="6" xfId="0" applyFont="1" applyFill="1" applyBorder="1" applyAlignment="1">
      <alignment wrapText="1"/>
    </xf>
    <xf numFmtId="0" fontId="16" fillId="4" borderId="6" xfId="0" applyFont="1" applyFill="1" applyBorder="1" applyAlignment="1">
      <alignment wrapText="1"/>
    </xf>
    <xf numFmtId="9" fontId="16" fillId="2" borderId="6" xfId="129" applyNumberFormat="1" applyFont="1" applyFill="1" applyBorder="1"/>
    <xf numFmtId="0" fontId="16" fillId="4" borderId="0" xfId="0" applyFont="1" applyFill="1" applyAlignment="1">
      <alignment horizontal="center" vertical="center"/>
    </xf>
    <xf numFmtId="168" fontId="9" fillId="2" borderId="6" xfId="0" applyNumberFormat="1" applyFont="1" applyFill="1" applyBorder="1" applyAlignment="1">
      <alignment horizontal="center" wrapText="1"/>
    </xf>
    <xf numFmtId="0" fontId="41" fillId="0" borderId="0" xfId="0" applyFont="1"/>
    <xf numFmtId="0" fontId="11" fillId="3" borderId="6" xfId="0" applyFont="1" applyFill="1" applyBorder="1" applyAlignment="1">
      <alignment horizontal="center" vertical="center" wrapText="1"/>
    </xf>
    <xf numFmtId="0" fontId="16" fillId="4" borderId="6" xfId="0" applyFont="1" applyFill="1" applyBorder="1" applyAlignment="1">
      <alignment horizontal="center" vertical="center" wrapText="1"/>
    </xf>
    <xf numFmtId="0" fontId="11" fillId="3" borderId="6" xfId="0" applyFont="1" applyFill="1" applyBorder="1" applyAlignment="1">
      <alignment horizontal="center" vertical="center" wrapText="1"/>
    </xf>
    <xf numFmtId="0" fontId="11" fillId="3" borderId="8" xfId="0" applyFont="1" applyFill="1" applyBorder="1" applyAlignment="1">
      <alignment horizontal="center" vertical="center" wrapText="1"/>
    </xf>
    <xf numFmtId="167" fontId="9" fillId="2" borderId="0" xfId="2" applyNumberFormat="1" applyFont="1" applyFill="1" applyBorder="1"/>
    <xf numFmtId="0" fontId="9" fillId="2" borderId="0" xfId="0" applyFont="1" applyFill="1" applyBorder="1"/>
    <xf numFmtId="0" fontId="42" fillId="2" borderId="0" xfId="1" applyFont="1" applyFill="1" applyBorder="1" applyAlignment="1">
      <alignment horizontal="center" vertical="top" wrapText="1"/>
    </xf>
    <xf numFmtId="9" fontId="9" fillId="0" borderId="0" xfId="2" applyFont="1" applyBorder="1"/>
    <xf numFmtId="0" fontId="42" fillId="2" borderId="0" xfId="1" applyFont="1" applyFill="1"/>
    <xf numFmtId="0" fontId="43" fillId="0" borderId="0" xfId="0" applyFont="1"/>
    <xf numFmtId="9" fontId="43" fillId="0" borderId="19" xfId="0" applyNumberFormat="1" applyFont="1" applyBorder="1" applyAlignment="1">
      <alignment horizontal="center"/>
    </xf>
    <xf numFmtId="0" fontId="44" fillId="0" borderId="0" xfId="0" applyFont="1"/>
    <xf numFmtId="0" fontId="9" fillId="0" borderId="0" xfId="0" applyFont="1" applyBorder="1"/>
    <xf numFmtId="0" fontId="35" fillId="0" borderId="0" xfId="0" applyFont="1" applyBorder="1" applyAlignment="1">
      <alignment vertical="center" wrapText="1"/>
    </xf>
    <xf numFmtId="0" fontId="35" fillId="0" borderId="0" xfId="0" applyFont="1" applyBorder="1" applyAlignment="1">
      <alignment horizontal="center" vertical="center" wrapText="1"/>
    </xf>
    <xf numFmtId="0" fontId="35" fillId="0" borderId="0" xfId="0" applyFont="1" applyBorder="1" applyAlignment="1">
      <alignment horizontal="center" vertical="center"/>
    </xf>
    <xf numFmtId="0" fontId="43" fillId="0" borderId="0" xfId="0" applyFont="1" applyBorder="1"/>
    <xf numFmtId="9" fontId="43" fillId="0" borderId="0" xfId="0" applyNumberFormat="1" applyFont="1" applyBorder="1" applyAlignment="1">
      <alignment horizontal="center"/>
    </xf>
    <xf numFmtId="0" fontId="44" fillId="0" borderId="0" xfId="0" applyFont="1" applyBorder="1"/>
    <xf numFmtId="0" fontId="16" fillId="2" borderId="0" xfId="0" applyFont="1" applyFill="1" applyBorder="1"/>
    <xf numFmtId="9" fontId="43" fillId="0" borderId="0" xfId="0" applyNumberFormat="1" applyFont="1" applyBorder="1" applyAlignment="1">
      <alignment horizontal="center" vertical="center" wrapText="1"/>
    </xf>
    <xf numFmtId="0" fontId="45" fillId="0" borderId="0" xfId="0" applyFont="1" applyBorder="1"/>
    <xf numFmtId="0" fontId="35" fillId="0" borderId="0" xfId="0" applyFont="1" applyBorder="1" applyAlignment="1">
      <alignment wrapText="1"/>
    </xf>
    <xf numFmtId="171" fontId="43" fillId="0" borderId="0" xfId="0" applyNumberFormat="1" applyFont="1" applyBorder="1" applyAlignment="1">
      <alignment horizontal="center"/>
    </xf>
    <xf numFmtId="168" fontId="43" fillId="0" borderId="0" xfId="0" applyNumberFormat="1" applyFont="1" applyBorder="1" applyAlignment="1">
      <alignment horizontal="center"/>
    </xf>
    <xf numFmtId="1" fontId="8" fillId="2" borderId="0" xfId="0" applyNumberFormat="1" applyFont="1" applyFill="1" applyBorder="1" applyAlignment="1">
      <alignment vertical="center" wrapText="1"/>
    </xf>
    <xf numFmtId="1" fontId="8" fillId="2" borderId="0" xfId="0" applyNumberFormat="1" applyFont="1" applyFill="1" applyBorder="1" applyAlignment="1">
      <alignment horizontal="center" vertical="center" wrapText="1"/>
    </xf>
    <xf numFmtId="0" fontId="11" fillId="2" borderId="0" xfId="0" applyFont="1" applyFill="1" applyBorder="1" applyAlignment="1">
      <alignment horizontal="center" vertical="center" wrapText="1"/>
    </xf>
    <xf numFmtId="9" fontId="12" fillId="2" borderId="0" xfId="2" applyFont="1" applyFill="1"/>
    <xf numFmtId="0" fontId="9" fillId="0" borderId="0" xfId="0" applyFont="1" applyAlignment="1">
      <alignment wrapText="1"/>
    </xf>
    <xf numFmtId="1" fontId="9" fillId="0" borderId="0" xfId="0" applyNumberFormat="1" applyFont="1"/>
    <xf numFmtId="1" fontId="34" fillId="2" borderId="0" xfId="0" applyNumberFormat="1" applyFont="1" applyFill="1"/>
    <xf numFmtId="0" fontId="46" fillId="0" borderId="24" xfId="0" applyFont="1" applyBorder="1" applyAlignment="1">
      <alignment wrapText="1"/>
    </xf>
    <xf numFmtId="1" fontId="16" fillId="2" borderId="6" xfId="2" applyNumberFormat="1" applyFont="1" applyFill="1" applyBorder="1"/>
    <xf numFmtId="167" fontId="16" fillId="2" borderId="6" xfId="2" applyNumberFormat="1" applyFont="1" applyFill="1" applyBorder="1"/>
    <xf numFmtId="3" fontId="9" fillId="2" borderId="6" xfId="0" applyNumberFormat="1" applyFont="1" applyFill="1" applyBorder="1"/>
    <xf numFmtId="0" fontId="0" fillId="0" borderId="0" xfId="0" applyBorder="1"/>
    <xf numFmtId="167" fontId="9" fillId="0" borderId="0" xfId="0" applyNumberFormat="1" applyFont="1" applyBorder="1"/>
    <xf numFmtId="9" fontId="9" fillId="0" borderId="0" xfId="0" applyNumberFormat="1" applyFont="1" applyBorder="1"/>
    <xf numFmtId="0" fontId="12" fillId="2" borderId="0" xfId="0" applyFont="1" applyFill="1" applyBorder="1"/>
    <xf numFmtId="0" fontId="46" fillId="0" borderId="0" xfId="0" applyFont="1" applyBorder="1" applyAlignment="1">
      <alignment wrapText="1"/>
    </xf>
    <xf numFmtId="0" fontId="16" fillId="2" borderId="0" xfId="0" applyFont="1" applyFill="1" applyAlignment="1">
      <alignment horizontal="center" vertical="center"/>
    </xf>
    <xf numFmtId="0" fontId="12" fillId="0" borderId="0" xfId="0" applyFont="1" applyBorder="1"/>
    <xf numFmtId="0" fontId="9" fillId="2" borderId="0" xfId="0" applyFont="1" applyFill="1" applyBorder="1" applyAlignment="1">
      <alignment wrapText="1"/>
    </xf>
    <xf numFmtId="1" fontId="9" fillId="2" borderId="0" xfId="0" applyNumberFormat="1" applyFont="1" applyFill="1" applyBorder="1" applyAlignment="1">
      <alignment wrapText="1"/>
    </xf>
    <xf numFmtId="0" fontId="33" fillId="2" borderId="0" xfId="11" applyFont="1" applyFill="1" applyBorder="1" applyAlignment="1" applyProtection="1">
      <alignment horizontal="center" wrapText="1"/>
      <protection locked="0" hidden="1"/>
    </xf>
    <xf numFmtId="0" fontId="14" fillId="2" borderId="0" xfId="11" applyFill="1" applyBorder="1" applyAlignment="1" applyProtection="1">
      <alignment horizontal="right"/>
      <protection locked="0" hidden="1"/>
    </xf>
    <xf numFmtId="0" fontId="14" fillId="2" borderId="0" xfId="11" applyFill="1" applyBorder="1" applyAlignment="1" applyProtection="1">
      <alignment horizontal="right"/>
      <protection locked="0"/>
    </xf>
    <xf numFmtId="0" fontId="38" fillId="2" borderId="0" xfId="11" applyFont="1" applyFill="1" applyBorder="1" applyProtection="1">
      <protection locked="0"/>
    </xf>
    <xf numFmtId="0" fontId="14" fillId="0" borderId="0" xfId="11" applyBorder="1" applyProtection="1">
      <protection locked="0"/>
    </xf>
    <xf numFmtId="0" fontId="38" fillId="0" borderId="0" xfId="11" applyFont="1" applyBorder="1" applyProtection="1">
      <protection locked="0"/>
    </xf>
    <xf numFmtId="0" fontId="16" fillId="2" borderId="0" xfId="0" applyFont="1" applyFill="1" applyBorder="1" applyAlignment="1">
      <alignment horizontal="left" vertical="center"/>
    </xf>
    <xf numFmtId="0" fontId="11" fillId="3" borderId="6" xfId="0" applyFont="1" applyFill="1" applyBorder="1" applyAlignment="1">
      <alignment horizontal="center" vertical="center"/>
    </xf>
    <xf numFmtId="0" fontId="4" fillId="30" borderId="0" xfId="11" applyFont="1" applyFill="1" applyAlignment="1" applyProtection="1">
      <alignment horizontal="left"/>
      <protection locked="0" hidden="1"/>
    </xf>
    <xf numFmtId="167" fontId="9" fillId="2" borderId="0" xfId="0" applyNumberFormat="1" applyFont="1" applyFill="1" applyBorder="1" applyAlignment="1">
      <alignment wrapText="1"/>
    </xf>
    <xf numFmtId="1" fontId="0" fillId="0" borderId="0" xfId="0" applyNumberFormat="1" applyBorder="1"/>
    <xf numFmtId="0" fontId="9" fillId="2" borderId="0" xfId="0" applyFont="1" applyFill="1" applyBorder="1" applyAlignment="1">
      <alignment horizontal="right" wrapText="1"/>
    </xf>
    <xf numFmtId="9" fontId="9" fillId="0" borderId="0" xfId="0" applyNumberFormat="1" applyFont="1" applyBorder="1" applyAlignment="1">
      <alignment wrapText="1"/>
    </xf>
    <xf numFmtId="9" fontId="9" fillId="2" borderId="0" xfId="0" applyNumberFormat="1" applyFont="1" applyFill="1" applyBorder="1" applyAlignment="1">
      <alignment wrapText="1"/>
    </xf>
    <xf numFmtId="0" fontId="11" fillId="3" borderId="6" xfId="0" applyFont="1" applyFill="1" applyBorder="1" applyAlignment="1">
      <alignment horizontal="center" vertical="center" wrapText="1"/>
    </xf>
    <xf numFmtId="0" fontId="9" fillId="27" borderId="6" xfId="0" applyFont="1" applyFill="1" applyBorder="1" applyAlignment="1">
      <alignment horizontal="center" vertical="center"/>
    </xf>
    <xf numFmtId="0" fontId="9" fillId="28" borderId="6" xfId="0" applyFont="1" applyFill="1" applyBorder="1" applyAlignment="1">
      <alignment horizontal="center" vertical="center"/>
    </xf>
    <xf numFmtId="0" fontId="11" fillId="3" borderId="6" xfId="0" applyFont="1" applyFill="1" applyBorder="1" applyAlignment="1">
      <alignment horizontal="center" vertical="center"/>
    </xf>
    <xf numFmtId="0" fontId="9" fillId="2" borderId="0" xfId="0" applyFont="1" applyFill="1" applyBorder="1" applyAlignment="1">
      <alignment vertical="center"/>
    </xf>
    <xf numFmtId="3" fontId="9" fillId="2" borderId="0" xfId="0" applyNumberFormat="1" applyFont="1" applyFill="1" applyBorder="1"/>
    <xf numFmtId="9" fontId="9" fillId="0" borderId="6" xfId="2" applyFont="1" applyBorder="1" applyAlignment="1">
      <alignment horizontal="center" vertical="center"/>
    </xf>
    <xf numFmtId="3" fontId="9" fillId="0" borderId="6" xfId="0" applyNumberFormat="1" applyFont="1" applyBorder="1" applyAlignment="1">
      <alignment horizontal="center" vertical="center"/>
    </xf>
    <xf numFmtId="3" fontId="9" fillId="0" borderId="16" xfId="0" applyNumberFormat="1" applyFont="1" applyBorder="1" applyAlignment="1">
      <alignment horizontal="center" vertical="center"/>
    </xf>
    <xf numFmtId="3" fontId="9" fillId="0" borderId="4" xfId="0" applyNumberFormat="1" applyFont="1" applyBorder="1" applyAlignment="1">
      <alignment horizontal="left" vertical="center"/>
    </xf>
    <xf numFmtId="1" fontId="9" fillId="2" borderId="0" xfId="0" applyNumberFormat="1" applyFont="1" applyFill="1" applyBorder="1"/>
    <xf numFmtId="9" fontId="9" fillId="2" borderId="6" xfId="2" applyFont="1" applyFill="1" applyBorder="1" applyAlignment="1">
      <alignment horizontal="center" vertical="center"/>
    </xf>
    <xf numFmtId="9" fontId="9" fillId="2" borderId="6" xfId="2" applyFont="1" applyFill="1" applyBorder="1" applyAlignment="1">
      <alignment horizontal="center"/>
    </xf>
    <xf numFmtId="9" fontId="8" fillId="2" borderId="6" xfId="2" applyFont="1" applyFill="1" applyBorder="1" applyAlignment="1">
      <alignment horizontal="center" vertical="center"/>
    </xf>
    <xf numFmtId="9" fontId="9" fillId="28" borderId="0" xfId="2" applyFont="1" applyFill="1" applyBorder="1" applyAlignment="1">
      <alignment horizontal="right" vertical="center"/>
    </xf>
    <xf numFmtId="1" fontId="34" fillId="2" borderId="0" xfId="0" applyNumberFormat="1" applyFont="1" applyFill="1" applyAlignment="1">
      <alignment vertical="center"/>
    </xf>
    <xf numFmtId="0" fontId="16" fillId="3" borderId="6" xfId="0" applyFont="1" applyFill="1" applyBorder="1" applyAlignment="1">
      <alignment horizontal="center" vertical="center"/>
    </xf>
    <xf numFmtId="0" fontId="11" fillId="2" borderId="21" xfId="0" applyFont="1" applyFill="1" applyBorder="1" applyAlignment="1">
      <alignment horizontal="center" vertical="center" wrapText="1"/>
    </xf>
    <xf numFmtId="1" fontId="16" fillId="4" borderId="6" xfId="0" applyNumberFormat="1" applyFont="1" applyFill="1" applyBorder="1" applyAlignment="1">
      <alignment vertical="center" wrapText="1"/>
    </xf>
    <xf numFmtId="1" fontId="16" fillId="0" borderId="6" xfId="0" applyNumberFormat="1" applyFont="1" applyBorder="1" applyAlignment="1">
      <alignment horizontal="center" vertical="center" wrapText="1"/>
    </xf>
    <xf numFmtId="1" fontId="16" fillId="0" borderId="8" xfId="0" applyNumberFormat="1" applyFont="1" applyBorder="1" applyAlignment="1">
      <alignment horizontal="center" vertical="center" wrapText="1"/>
    </xf>
    <xf numFmtId="1" fontId="16" fillId="2" borderId="21" xfId="0" applyNumberFormat="1" applyFont="1" applyFill="1" applyBorder="1" applyAlignment="1">
      <alignment horizontal="center" vertical="center" wrapText="1"/>
    </xf>
    <xf numFmtId="0" fontId="36" fillId="4" borderId="6" xfId="0" applyFont="1" applyFill="1" applyBorder="1" applyAlignment="1">
      <alignment horizontal="left" vertical="center"/>
    </xf>
    <xf numFmtId="1" fontId="34" fillId="0" borderId="0" xfId="0" applyNumberFormat="1" applyFont="1" applyAlignment="1">
      <alignment vertical="center"/>
    </xf>
    <xf numFmtId="1" fontId="16" fillId="31" borderId="6" xfId="0" applyNumberFormat="1" applyFont="1" applyFill="1" applyBorder="1" applyAlignment="1">
      <alignment horizontal="center" vertical="center" wrapText="1"/>
    </xf>
    <xf numFmtId="1" fontId="16" fillId="0" borderId="6" xfId="0" applyNumberFormat="1" applyFont="1" applyBorder="1" applyAlignment="1">
      <alignment horizontal="center" vertical="center"/>
    </xf>
    <xf numFmtId="3" fontId="9" fillId="2" borderId="6" xfId="2" applyNumberFormat="1" applyFont="1" applyFill="1" applyBorder="1" applyAlignment="1">
      <alignment horizontal="right" vertical="center"/>
    </xf>
    <xf numFmtId="4" fontId="9" fillId="2" borderId="6" xfId="2" applyNumberFormat="1" applyFont="1" applyFill="1" applyBorder="1" applyAlignment="1">
      <alignment horizontal="right" vertical="center"/>
    </xf>
    <xf numFmtId="3" fontId="11" fillId="3" borderId="0" xfId="0" applyNumberFormat="1" applyFont="1" applyFill="1"/>
    <xf numFmtId="0" fontId="42" fillId="2" borderId="0" xfId="1" applyFont="1" applyFill="1" applyBorder="1" applyAlignment="1">
      <alignment horizontal="center" vertical="top"/>
    </xf>
    <xf numFmtId="0" fontId="42" fillId="2" borderId="0" xfId="1" applyFont="1" applyFill="1" applyAlignment="1">
      <alignment horizontal="left" vertical="center"/>
    </xf>
    <xf numFmtId="9" fontId="9" fillId="28" borderId="0" xfId="0" applyNumberFormat="1" applyFont="1" applyFill="1"/>
    <xf numFmtId="1" fontId="42" fillId="0" borderId="0" xfId="1" applyNumberFormat="1" applyFont="1" applyAlignment="1">
      <alignment vertical="center"/>
    </xf>
    <xf numFmtId="0" fontId="42" fillId="2" borderId="0" xfId="1" applyFont="1" applyFill="1" applyBorder="1" applyAlignment="1">
      <alignment horizontal="left" vertical="center"/>
    </xf>
    <xf numFmtId="164" fontId="34" fillId="2" borderId="0" xfId="130" applyFont="1" applyFill="1" applyBorder="1" applyAlignment="1">
      <alignment horizontal="center" vertical="center" wrapText="1"/>
    </xf>
    <xf numFmtId="164" fontId="34" fillId="2" borderId="0" xfId="130" applyFont="1" applyFill="1" applyBorder="1" applyAlignment="1">
      <alignment horizontal="left" vertical="center"/>
    </xf>
    <xf numFmtId="169" fontId="16" fillId="2" borderId="0" xfId="5" applyNumberFormat="1" applyFont="1" applyFill="1" applyBorder="1"/>
    <xf numFmtId="3" fontId="9" fillId="0" borderId="6" xfId="0" applyNumberFormat="1" applyFont="1" applyBorder="1" applyAlignment="1">
      <alignment horizontal="center"/>
    </xf>
    <xf numFmtId="9" fontId="9" fillId="0" borderId="6" xfId="2" applyFont="1" applyBorder="1" applyAlignment="1">
      <alignment horizontal="center"/>
    </xf>
    <xf numFmtId="0" fontId="42" fillId="0" borderId="0" xfId="1" applyFont="1" applyAlignment="1">
      <alignment horizontal="left" vertical="center"/>
    </xf>
    <xf numFmtId="0" fontId="7" fillId="2" borderId="0" xfId="1" applyFill="1"/>
    <xf numFmtId="9" fontId="9" fillId="0" borderId="6" xfId="2" applyFont="1" applyFill="1" applyBorder="1" applyAlignment="1">
      <alignment horizontal="center"/>
    </xf>
    <xf numFmtId="0" fontId="11" fillId="33" borderId="0" xfId="0" applyFont="1" applyFill="1" applyBorder="1" applyAlignment="1">
      <alignment vertical="center" wrapText="1"/>
    </xf>
    <xf numFmtId="0" fontId="11" fillId="33" borderId="0" xfId="0" applyFont="1" applyFill="1" applyBorder="1" applyAlignment="1">
      <alignment horizontal="center" vertical="center" wrapText="1"/>
    </xf>
    <xf numFmtId="3" fontId="9" fillId="2" borderId="0" xfId="2" applyNumberFormat="1" applyFont="1" applyFill="1" applyBorder="1"/>
    <xf numFmtId="3" fontId="9" fillId="2" borderId="0" xfId="0" quotePrefix="1" applyNumberFormat="1" applyFont="1" applyFill="1" applyBorder="1"/>
    <xf numFmtId="1" fontId="9" fillId="2" borderId="6" xfId="2" applyNumberFormat="1" applyFont="1" applyFill="1" applyBorder="1" applyAlignment="1">
      <alignment horizontal="center"/>
    </xf>
    <xf numFmtId="0" fontId="16" fillId="33" borderId="6" xfId="0" applyFont="1" applyFill="1" applyBorder="1" applyAlignment="1">
      <alignment horizontal="center" vertical="center" wrapText="1"/>
    </xf>
    <xf numFmtId="3" fontId="16" fillId="2" borderId="6" xfId="0" applyNumberFormat="1" applyFont="1" applyFill="1" applyBorder="1" applyAlignment="1">
      <alignment horizontal="center"/>
    </xf>
    <xf numFmtId="0" fontId="42" fillId="0" borderId="0" xfId="1" applyFont="1"/>
    <xf numFmtId="0" fontId="16" fillId="2" borderId="6" xfId="0" applyFont="1" applyFill="1" applyBorder="1" applyAlignment="1">
      <alignment horizontal="center"/>
    </xf>
    <xf numFmtId="0" fontId="9" fillId="2" borderId="0" xfId="0" applyFont="1" applyFill="1" applyAlignment="1">
      <alignment horizontal="right"/>
    </xf>
    <xf numFmtId="0" fontId="9" fillId="0" borderId="6" xfId="0" applyFont="1" applyBorder="1" applyAlignment="1">
      <alignment horizontal="center"/>
    </xf>
    <xf numFmtId="0" fontId="16" fillId="33" borderId="6" xfId="0" applyFont="1" applyFill="1" applyBorder="1" applyAlignment="1">
      <alignment horizontal="left" vertical="center" wrapText="1"/>
    </xf>
    <xf numFmtId="0" fontId="16" fillId="33" borderId="6" xfId="0" applyFont="1" applyFill="1" applyBorder="1" applyAlignment="1">
      <alignment horizontal="left" wrapText="1"/>
    </xf>
    <xf numFmtId="0" fontId="16" fillId="2" borderId="6" xfId="0" applyFont="1" applyFill="1" applyBorder="1" applyAlignment="1">
      <alignment horizontal="left"/>
    </xf>
    <xf numFmtId="0" fontId="16" fillId="34" borderId="6" xfId="0" applyFont="1" applyFill="1" applyBorder="1" applyAlignment="1">
      <alignment horizontal="left"/>
    </xf>
    <xf numFmtId="0" fontId="12" fillId="2" borderId="25" xfId="0" applyFont="1" applyFill="1" applyBorder="1"/>
    <xf numFmtId="0" fontId="9" fillId="2" borderId="26" xfId="0" applyFont="1" applyFill="1" applyBorder="1" applyAlignment="1">
      <alignment wrapText="1"/>
    </xf>
    <xf numFmtId="0" fontId="9" fillId="2" borderId="26" xfId="0" applyFont="1" applyFill="1" applyBorder="1"/>
    <xf numFmtId="0" fontId="9" fillId="2" borderId="27" xfId="0" applyFont="1" applyFill="1" applyBorder="1"/>
    <xf numFmtId="9" fontId="8" fillId="0" borderId="6" xfId="2" applyFont="1" applyFill="1" applyBorder="1" applyAlignment="1">
      <alignment horizontal="center" vertical="center" wrapText="1"/>
    </xf>
    <xf numFmtId="9" fontId="8" fillId="0" borderId="15" xfId="2" applyFont="1" applyFill="1" applyBorder="1" applyAlignment="1">
      <alignment horizontal="center" vertical="center" wrapText="1"/>
    </xf>
    <xf numFmtId="9" fontId="14" fillId="0" borderId="6" xfId="0" applyNumberFormat="1" applyFont="1" applyBorder="1" applyAlignment="1">
      <alignment horizontal="center"/>
    </xf>
    <xf numFmtId="9" fontId="8" fillId="2" borderId="28" xfId="2" applyFont="1" applyFill="1" applyBorder="1" applyAlignment="1">
      <alignment vertical="center" wrapText="1"/>
    </xf>
    <xf numFmtId="1" fontId="14" fillId="0" borderId="6" xfId="11" applyNumberFormat="1" applyBorder="1" applyAlignment="1" applyProtection="1">
      <alignment horizontal="center"/>
      <protection locked="0" hidden="1"/>
    </xf>
    <xf numFmtId="1" fontId="8" fillId="2" borderId="6" xfId="0" applyNumberFormat="1" applyFont="1" applyFill="1" applyBorder="1" applyAlignment="1">
      <alignment horizontal="center" vertical="center" wrapText="1"/>
    </xf>
    <xf numFmtId="1" fontId="8" fillId="2" borderId="0" xfId="0" applyNumberFormat="1" applyFont="1" applyFill="1" applyAlignment="1">
      <alignment horizontal="center" vertical="center" wrapText="1"/>
    </xf>
    <xf numFmtId="0" fontId="8" fillId="0" borderId="6" xfId="0" applyFont="1" applyBorder="1"/>
    <xf numFmtId="0" fontId="42" fillId="0" borderId="0" xfId="1" applyFont="1" applyBorder="1"/>
    <xf numFmtId="0" fontId="9" fillId="0" borderId="0" xfId="0" applyFont="1" applyAlignment="1">
      <alignment horizontal="center"/>
    </xf>
    <xf numFmtId="0" fontId="0" fillId="2" borderId="0" xfId="0" applyFill="1" applyBorder="1"/>
    <xf numFmtId="0" fontId="7" fillId="2" borderId="0" xfId="1" applyFill="1" applyBorder="1"/>
    <xf numFmtId="168" fontId="8" fillId="2" borderId="0" xfId="0" applyNumberFormat="1" applyFont="1" applyFill="1" applyBorder="1" applyAlignment="1">
      <alignment horizontal="center" vertical="center" wrapText="1"/>
    </xf>
    <xf numFmtId="0" fontId="9" fillId="2" borderId="0" xfId="0" applyFont="1" applyFill="1" applyBorder="1" applyAlignment="1">
      <alignment vertical="center" wrapText="1"/>
    </xf>
    <xf numFmtId="9" fontId="9" fillId="2" borderId="0" xfId="2" applyFont="1" applyFill="1" applyBorder="1" applyAlignment="1">
      <alignment horizontal="left" vertical="center" wrapText="1"/>
    </xf>
    <xf numFmtId="2" fontId="11" fillId="3" borderId="16" xfId="0" applyNumberFormat="1" applyFont="1" applyFill="1" applyBorder="1" applyAlignment="1">
      <alignment horizontal="center" vertical="center" wrapText="1"/>
    </xf>
    <xf numFmtId="9" fontId="9" fillId="2" borderId="28" xfId="2" applyFont="1" applyFill="1" applyBorder="1" applyAlignment="1">
      <alignment horizontal="left" vertical="center" wrapText="1"/>
    </xf>
    <xf numFmtId="168" fontId="9" fillId="0" borderId="6" xfId="0" applyNumberFormat="1" applyFont="1" applyBorder="1" applyAlignment="1">
      <alignment horizontal="center"/>
    </xf>
    <xf numFmtId="170" fontId="9" fillId="0" borderId="6" xfId="0" applyNumberFormat="1" applyFont="1" applyBorder="1" applyAlignment="1">
      <alignment horizontal="center"/>
    </xf>
    <xf numFmtId="9" fontId="8" fillId="4" borderId="6" xfId="2" quotePrefix="1" applyFont="1" applyFill="1" applyBorder="1" applyAlignment="1">
      <alignment vertical="center" wrapText="1"/>
    </xf>
    <xf numFmtId="0" fontId="48" fillId="0" borderId="0" xfId="0" applyFont="1"/>
    <xf numFmtId="0" fontId="49" fillId="36" borderId="6" xfId="0" applyFont="1" applyFill="1" applyBorder="1" applyAlignment="1">
      <alignment horizontal="center" vertical="center" wrapText="1"/>
    </xf>
    <xf numFmtId="9" fontId="8" fillId="0" borderId="6" xfId="2" applyFont="1" applyFill="1" applyBorder="1"/>
    <xf numFmtId="9" fontId="8" fillId="0" borderId="0" xfId="2" applyFont="1" applyFill="1" applyBorder="1"/>
    <xf numFmtId="0" fontId="48" fillId="0" borderId="0" xfId="0" applyFont="1" applyBorder="1"/>
    <xf numFmtId="1" fontId="16" fillId="0" borderId="0" xfId="0" applyNumberFormat="1" applyFont="1" applyBorder="1" applyAlignment="1">
      <alignment horizontal="center" vertical="center" wrapText="1"/>
    </xf>
    <xf numFmtId="0" fontId="11" fillId="2" borderId="0" xfId="0" applyFont="1" applyFill="1" applyBorder="1"/>
    <xf numFmtId="0" fontId="4" fillId="2" borderId="0" xfId="0" applyFont="1" applyFill="1"/>
    <xf numFmtId="0" fontId="9" fillId="4" borderId="6" xfId="0" applyFont="1" applyFill="1" applyBorder="1"/>
    <xf numFmtId="0" fontId="11" fillId="20" borderId="29" xfId="0" applyFont="1" applyFill="1" applyBorder="1" applyAlignment="1">
      <alignment horizontal="center" vertical="center" wrapText="1"/>
    </xf>
    <xf numFmtId="0" fontId="11" fillId="20" borderId="6" xfId="0" applyFont="1" applyFill="1" applyBorder="1" applyAlignment="1">
      <alignment horizontal="center" wrapText="1"/>
    </xf>
    <xf numFmtId="0" fontId="9" fillId="21" borderId="6" xfId="0" applyFont="1" applyFill="1" applyBorder="1" applyAlignment="1">
      <alignment wrapText="1"/>
    </xf>
    <xf numFmtId="0" fontId="8" fillId="0" borderId="0" xfId="0" applyFont="1"/>
    <xf numFmtId="0" fontId="9" fillId="4" borderId="0" xfId="0" applyFont="1" applyFill="1"/>
    <xf numFmtId="0" fontId="9" fillId="6" borderId="0" xfId="0" applyFont="1" applyFill="1"/>
    <xf numFmtId="0" fontId="40" fillId="4" borderId="20" xfId="0" applyFont="1" applyFill="1" applyBorder="1"/>
    <xf numFmtId="0" fontId="9" fillId="4" borderId="4" xfId="0" applyFont="1" applyFill="1" applyBorder="1"/>
    <xf numFmtId="0" fontId="9" fillId="4" borderId="22" xfId="0" applyFont="1" applyFill="1" applyBorder="1"/>
    <xf numFmtId="0" fontId="40" fillId="4" borderId="23" xfId="0" applyFont="1" applyFill="1" applyBorder="1"/>
    <xf numFmtId="0" fontId="9" fillId="4" borderId="5" xfId="0" applyFont="1" applyFill="1" applyBorder="1"/>
    <xf numFmtId="0" fontId="9" fillId="4" borderId="17" xfId="0" applyFont="1" applyFill="1" applyBorder="1"/>
    <xf numFmtId="1" fontId="16" fillId="2" borderId="0" xfId="2" applyNumberFormat="1" applyFont="1" applyFill="1" applyBorder="1"/>
    <xf numFmtId="0" fontId="46" fillId="0" borderId="6" xfId="0" applyFont="1" applyBorder="1"/>
    <xf numFmtId="0" fontId="47" fillId="3" borderId="6" xfId="0" applyFont="1" applyFill="1" applyBorder="1"/>
    <xf numFmtId="1" fontId="9" fillId="0" borderId="6" xfId="0" applyNumberFormat="1" applyFont="1" applyBorder="1"/>
    <xf numFmtId="0" fontId="9" fillId="2" borderId="16" xfId="0" applyFont="1" applyFill="1" applyBorder="1"/>
    <xf numFmtId="0" fontId="11" fillId="2" borderId="0" xfId="0" applyFont="1" applyFill="1" applyBorder="1" applyAlignment="1">
      <alignment horizontal="left" vertical="center" wrapText="1"/>
    </xf>
    <xf numFmtId="167" fontId="16" fillId="2" borderId="0" xfId="2" applyNumberFormat="1" applyFont="1" applyFill="1" applyBorder="1"/>
    <xf numFmtId="0" fontId="11" fillId="3" borderId="16" xfId="0" applyFont="1" applyFill="1" applyBorder="1" applyAlignment="1">
      <alignment horizontal="left" vertical="center" wrapText="1"/>
    </xf>
    <xf numFmtId="3" fontId="9" fillId="2" borderId="6" xfId="2" applyNumberFormat="1" applyFont="1" applyFill="1" applyBorder="1" applyAlignment="1"/>
    <xf numFmtId="3" fontId="9" fillId="32" borderId="6" xfId="0" applyNumberFormat="1" applyFont="1" applyFill="1" applyBorder="1"/>
    <xf numFmtId="3" fontId="9" fillId="2" borderId="9" xfId="0" applyNumberFormat="1" applyFont="1" applyFill="1" applyBorder="1"/>
    <xf numFmtId="3" fontId="9" fillId="2" borderId="16" xfId="0" applyNumberFormat="1" applyFont="1" applyFill="1" applyBorder="1"/>
    <xf numFmtId="3" fontId="16" fillId="2" borderId="6" xfId="2" applyNumberFormat="1" applyFont="1" applyFill="1" applyBorder="1"/>
    <xf numFmtId="3" fontId="16" fillId="2" borderId="9" xfId="2" applyNumberFormat="1" applyFont="1" applyFill="1" applyBorder="1"/>
    <xf numFmtId="3" fontId="8" fillId="23" borderId="6" xfId="0" applyNumberFormat="1" applyFont="1" applyFill="1" applyBorder="1" applyAlignment="1">
      <alignment wrapText="1"/>
    </xf>
    <xf numFmtId="1" fontId="16" fillId="33" borderId="6" xfId="0" applyNumberFormat="1" applyFont="1" applyFill="1" applyBorder="1" applyAlignment="1">
      <alignment horizontal="center" vertical="center" wrapText="1"/>
    </xf>
    <xf numFmtId="1" fontId="16" fillId="2" borderId="6" xfId="0" applyNumberFormat="1" applyFont="1" applyFill="1" applyBorder="1" applyAlignment="1">
      <alignment horizontal="center"/>
    </xf>
    <xf numFmtId="1" fontId="9" fillId="0" borderId="6" xfId="0" applyNumberFormat="1" applyFont="1" applyBorder="1" applyAlignment="1">
      <alignment horizontal="center"/>
    </xf>
    <xf numFmtId="1" fontId="9" fillId="34" borderId="6" xfId="0" applyNumberFormat="1" applyFont="1" applyFill="1" applyBorder="1" applyAlignment="1">
      <alignment horizontal="center"/>
    </xf>
    <xf numFmtId="9" fontId="9" fillId="2" borderId="0" xfId="2" applyFont="1" applyFill="1" applyBorder="1" applyAlignment="1">
      <alignment horizontal="center"/>
    </xf>
    <xf numFmtId="0" fontId="16" fillId="4" borderId="6" xfId="0" applyFont="1" applyFill="1" applyBorder="1" applyAlignment="1">
      <alignment horizontal="center" vertical="center" wrapText="1"/>
    </xf>
    <xf numFmtId="0" fontId="35" fillId="0" borderId="0" xfId="0" applyFont="1" applyBorder="1" applyAlignment="1">
      <alignment horizontal="center"/>
    </xf>
    <xf numFmtId="9" fontId="9" fillId="0" borderId="6" xfId="2" applyNumberFormat="1" applyFont="1" applyBorder="1"/>
    <xf numFmtId="0" fontId="16" fillId="0" borderId="6" xfId="0" applyFont="1" applyBorder="1" applyAlignment="1">
      <alignment horizontal="center" vertical="center"/>
    </xf>
    <xf numFmtId="0" fontId="16" fillId="2" borderId="6" xfId="0" applyFont="1" applyFill="1" applyBorder="1" applyAlignment="1">
      <alignment horizontal="center" vertical="center"/>
    </xf>
    <xf numFmtId="167" fontId="16" fillId="0" borderId="6" xfId="0" applyNumberFormat="1" applyFont="1" applyBorder="1" applyAlignment="1">
      <alignment horizontal="center" vertical="center" wrapText="1"/>
    </xf>
    <xf numFmtId="167" fontId="16" fillId="0" borderId="6" xfId="0" applyNumberFormat="1" applyFont="1" applyBorder="1" applyAlignment="1">
      <alignment horizontal="center" vertical="center"/>
    </xf>
    <xf numFmtId="167" fontId="16" fillId="2" borderId="6" xfId="0" applyNumberFormat="1" applyFont="1" applyFill="1" applyBorder="1" applyAlignment="1">
      <alignment horizontal="center" vertical="center"/>
    </xf>
    <xf numFmtId="168" fontId="16" fillId="2" borderId="6" xfId="0" applyNumberFormat="1" applyFont="1" applyFill="1" applyBorder="1" applyAlignment="1">
      <alignment horizontal="center" vertical="center"/>
    </xf>
    <xf numFmtId="0" fontId="34" fillId="37" borderId="6" xfId="0" applyFont="1" applyFill="1" applyBorder="1" applyAlignment="1">
      <alignment horizontal="center" vertical="center"/>
    </xf>
    <xf numFmtId="0" fontId="34" fillId="37" borderId="6" xfId="0" applyFont="1" applyFill="1" applyBorder="1" applyAlignment="1">
      <alignment horizontal="center" vertical="center" wrapText="1"/>
    </xf>
    <xf numFmtId="9" fontId="16" fillId="33" borderId="6" xfId="2" applyFont="1" applyFill="1" applyBorder="1" applyAlignment="1">
      <alignment horizontal="center" vertical="center" wrapText="1"/>
    </xf>
    <xf numFmtId="9" fontId="9" fillId="34" borderId="6" xfId="2" applyFont="1" applyFill="1" applyBorder="1" applyAlignment="1">
      <alignment horizontal="center"/>
    </xf>
    <xf numFmtId="3" fontId="39" fillId="0" borderId="6" xfId="11" applyNumberFormat="1" applyFont="1" applyBorder="1" applyAlignment="1" applyProtection="1">
      <alignment horizontal="center"/>
      <protection locked="0" hidden="1"/>
    </xf>
    <xf numFmtId="0" fontId="12" fillId="0" borderId="0" xfId="0" applyFont="1" applyFill="1"/>
    <xf numFmtId="0" fontId="9" fillId="0" borderId="0" xfId="0" applyFont="1" applyFill="1"/>
    <xf numFmtId="3" fontId="9" fillId="0" borderId="0" xfId="0" applyNumberFormat="1" applyFont="1" applyFill="1"/>
    <xf numFmtId="0" fontId="12" fillId="0" borderId="0" xfId="0" applyFont="1" applyFill="1" applyAlignment="1">
      <alignment horizontal="left" vertical="center"/>
    </xf>
    <xf numFmtId="169" fontId="8" fillId="21" borderId="6" xfId="129" applyNumberFormat="1" applyFont="1" applyFill="1" applyBorder="1" applyAlignment="1">
      <alignment horizontal="center" vertical="center" wrapText="1"/>
    </xf>
    <xf numFmtId="169" fontId="9" fillId="2" borderId="0" xfId="0" applyNumberFormat="1" applyFont="1" applyFill="1"/>
    <xf numFmtId="9" fontId="8" fillId="21" borderId="6" xfId="2" applyFont="1" applyFill="1" applyBorder="1" applyAlignment="1">
      <alignment horizontal="center" vertical="center" wrapText="1"/>
    </xf>
    <xf numFmtId="169" fontId="8" fillId="0" borderId="6" xfId="129" applyNumberFormat="1" applyFont="1" applyBorder="1" applyAlignment="1">
      <alignment vertical="center" wrapText="1"/>
    </xf>
    <xf numFmtId="0" fontId="9" fillId="0" borderId="0" xfId="0" applyFont="1" applyFill="1" applyAlignment="1">
      <alignment wrapText="1"/>
    </xf>
    <xf numFmtId="0" fontId="7" fillId="0" borderId="0" xfId="1"/>
    <xf numFmtId="0" fontId="11" fillId="3" borderId="8" xfId="0" applyFont="1" applyFill="1" applyBorder="1" applyAlignment="1">
      <alignment horizontal="left" vertical="center"/>
    </xf>
    <xf numFmtId="0" fontId="11" fillId="3" borderId="6"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7" fillId="2" borderId="0" xfId="1" applyFill="1" applyAlignment="1">
      <alignment horizontal="left" vertical="center"/>
    </xf>
    <xf numFmtId="0" fontId="16" fillId="36" borderId="6" xfId="0" applyFont="1" applyFill="1" applyBorder="1" applyAlignment="1">
      <alignment horizontal="center" vertical="center"/>
    </xf>
    <xf numFmtId="1" fontId="16" fillId="38" borderId="6" xfId="0" applyNumberFormat="1" applyFont="1" applyFill="1" applyBorder="1" applyAlignment="1">
      <alignment vertical="center" wrapText="1"/>
    </xf>
    <xf numFmtId="0" fontId="36" fillId="38" borderId="6" xfId="0" applyFont="1" applyFill="1" applyBorder="1" applyAlignment="1">
      <alignment horizontal="left" vertical="center"/>
    </xf>
    <xf numFmtId="9" fontId="8" fillId="2" borderId="0" xfId="2" applyFont="1" applyFill="1" applyBorder="1"/>
    <xf numFmtId="0" fontId="48" fillId="2" borderId="0" xfId="0" applyFont="1" applyFill="1"/>
    <xf numFmtId="1" fontId="16" fillId="2" borderId="0" xfId="0" applyNumberFormat="1" applyFont="1" applyFill="1" applyAlignment="1">
      <alignment horizontal="center" vertical="center" wrapText="1"/>
    </xf>
    <xf numFmtId="0" fontId="50" fillId="29" borderId="0" xfId="0" applyFont="1" applyFill="1" applyAlignment="1">
      <alignment horizontal="right" vertical="top" wrapText="1"/>
    </xf>
    <xf numFmtId="1" fontId="7" fillId="0" borderId="0" xfId="1" applyNumberFormat="1" applyAlignment="1">
      <alignment vertical="center"/>
    </xf>
    <xf numFmtId="0" fontId="51" fillId="0" borderId="0" xfId="0" applyFont="1" applyFill="1"/>
    <xf numFmtId="0" fontId="11" fillId="3" borderId="6" xfId="0" applyFont="1" applyFill="1" applyBorder="1" applyAlignment="1">
      <alignment horizontal="center" vertical="center" wrapText="1"/>
    </xf>
    <xf numFmtId="0" fontId="11" fillId="2" borderId="0" xfId="0" applyFont="1" applyFill="1" applyBorder="1" applyAlignment="1">
      <alignment horizontal="center" vertical="center" wrapText="1"/>
    </xf>
    <xf numFmtId="10" fontId="9" fillId="2" borderId="6" xfId="0" applyNumberFormat="1" applyFont="1" applyFill="1" applyBorder="1"/>
    <xf numFmtId="167" fontId="8" fillId="2" borderId="0" xfId="0" applyNumberFormat="1" applyFont="1" applyFill="1" applyBorder="1" applyAlignment="1">
      <alignment vertical="center" wrapText="1"/>
    </xf>
    <xf numFmtId="1" fontId="9" fillId="25" borderId="6" xfId="0" applyNumberFormat="1" applyFont="1" applyFill="1" applyBorder="1" applyAlignment="1">
      <alignment wrapText="1"/>
    </xf>
    <xf numFmtId="0" fontId="11" fillId="20" borderId="6" xfId="0" applyFont="1" applyFill="1" applyBorder="1" applyAlignment="1">
      <alignment wrapText="1"/>
    </xf>
    <xf numFmtId="9" fontId="9" fillId="25" borderId="6" xfId="0" applyNumberFormat="1" applyFont="1" applyFill="1" applyBorder="1" applyAlignment="1">
      <alignment wrapText="1"/>
    </xf>
    <xf numFmtId="9" fontId="12" fillId="25" borderId="6" xfId="0" applyNumberFormat="1" applyFont="1" applyFill="1" applyBorder="1" applyAlignment="1">
      <alignment wrapText="1"/>
    </xf>
    <xf numFmtId="9" fontId="12" fillId="2" borderId="0" xfId="0" applyNumberFormat="1" applyFont="1" applyFill="1" applyBorder="1" applyAlignment="1">
      <alignment wrapText="1"/>
    </xf>
    <xf numFmtId="1" fontId="37" fillId="2" borderId="0" xfId="0" applyNumberFormat="1" applyFont="1" applyFill="1" applyBorder="1" applyAlignment="1">
      <alignment vertical="center" wrapText="1"/>
    </xf>
    <xf numFmtId="0" fontId="48" fillId="2" borderId="0" xfId="0" applyFont="1" applyFill="1" applyBorder="1"/>
    <xf numFmtId="0" fontId="11" fillId="2" borderId="0" xfId="0" applyFont="1" applyFill="1" applyBorder="1" applyAlignment="1">
      <alignment horizontal="center"/>
    </xf>
    <xf numFmtId="0" fontId="47" fillId="20" borderId="6" xfId="0" applyFont="1" applyFill="1" applyBorder="1" applyAlignment="1">
      <alignment horizontal="center"/>
    </xf>
    <xf numFmtId="1" fontId="0" fillId="21" borderId="6" xfId="0" applyNumberFormat="1" applyFill="1" applyBorder="1" applyAlignment="1">
      <alignment horizontal="center"/>
    </xf>
    <xf numFmtId="1" fontId="9" fillId="21" borderId="6" xfId="0" applyNumberFormat="1" applyFont="1" applyFill="1" applyBorder="1" applyAlignment="1">
      <alignment horizontal="center"/>
    </xf>
    <xf numFmtId="9" fontId="8" fillId="21" borderId="6" xfId="0" applyNumberFormat="1" applyFont="1" applyFill="1" applyBorder="1" applyAlignment="1">
      <alignment horizontal="center" vertical="center" wrapText="1"/>
    </xf>
    <xf numFmtId="9" fontId="0" fillId="21" borderId="6" xfId="0" applyNumberFormat="1" applyFill="1" applyBorder="1" applyAlignment="1">
      <alignment horizontal="center"/>
    </xf>
    <xf numFmtId="9" fontId="9" fillId="21" borderId="6" xfId="0" applyNumberFormat="1" applyFont="1" applyFill="1" applyBorder="1" applyAlignment="1">
      <alignment horizontal="center"/>
    </xf>
    <xf numFmtId="0" fontId="11" fillId="2" borderId="0" xfId="0" applyFont="1" applyFill="1" applyBorder="1" applyAlignment="1">
      <alignment horizontal="center" vertical="center" wrapText="1"/>
    </xf>
    <xf numFmtId="1" fontId="8" fillId="21" borderId="0" xfId="0" applyNumberFormat="1" applyFont="1" applyFill="1" applyBorder="1" applyAlignment="1">
      <alignment vertical="center" wrapText="1"/>
    </xf>
    <xf numFmtId="9" fontId="8" fillId="39" borderId="6" xfId="0" applyNumberFormat="1" applyFont="1" applyFill="1" applyBorder="1" applyAlignment="1">
      <alignment horizontal="center" vertical="center" wrapText="1"/>
    </xf>
    <xf numFmtId="0" fontId="9" fillId="21" borderId="6" xfId="0" applyFont="1" applyFill="1" applyBorder="1"/>
    <xf numFmtId="9" fontId="9" fillId="21" borderId="6" xfId="0" applyNumberFormat="1" applyFont="1" applyFill="1" applyBorder="1"/>
    <xf numFmtId="0" fontId="7" fillId="21" borderId="6" xfId="1" applyFill="1" applyBorder="1" applyAlignment="1">
      <alignment horizontal="left" vertical="center"/>
    </xf>
    <xf numFmtId="0" fontId="16" fillId="21" borderId="6" xfId="0" applyFont="1" applyFill="1" applyBorder="1" applyAlignment="1">
      <alignment horizontal="center" vertical="center" wrapText="1"/>
    </xf>
    <xf numFmtId="167" fontId="9" fillId="0" borderId="0" xfId="0" applyNumberFormat="1" applyFont="1" applyFill="1" applyBorder="1"/>
    <xf numFmtId="0" fontId="34" fillId="2" borderId="0" xfId="1" applyFont="1" applyFill="1" applyAlignment="1">
      <alignment horizontal="left" vertical="center"/>
    </xf>
    <xf numFmtId="9" fontId="9" fillId="2" borderId="0" xfId="0" applyNumberFormat="1" applyFont="1" applyFill="1" applyBorder="1"/>
    <xf numFmtId="0" fontId="9" fillId="40" borderId="6" xfId="0" applyFont="1" applyFill="1" applyBorder="1"/>
    <xf numFmtId="0" fontId="9" fillId="40" borderId="6" xfId="0" applyFont="1" applyFill="1" applyBorder="1" applyAlignment="1">
      <alignment horizontal="left"/>
    </xf>
    <xf numFmtId="9" fontId="9" fillId="40" borderId="6" xfId="0" applyNumberFormat="1" applyFont="1" applyFill="1" applyBorder="1"/>
    <xf numFmtId="9" fontId="11" fillId="20" borderId="6" xfId="0" applyNumberFormat="1" applyFont="1" applyFill="1" applyBorder="1" applyAlignment="1">
      <alignment horizontal="center" wrapText="1"/>
    </xf>
    <xf numFmtId="0" fontId="11" fillId="3" borderId="6" xfId="0" applyFont="1" applyFill="1" applyBorder="1" applyAlignment="1">
      <alignment horizontal="center"/>
    </xf>
    <xf numFmtId="0" fontId="11" fillId="3" borderId="9" xfId="0" applyFont="1" applyFill="1" applyBorder="1" applyAlignment="1">
      <alignment horizontal="center"/>
    </xf>
    <xf numFmtId="0" fontId="11" fillId="3" borderId="6" xfId="0" applyFont="1" applyFill="1" applyBorder="1" applyAlignment="1">
      <alignment horizontal="center" vertical="center"/>
    </xf>
    <xf numFmtId="1" fontId="9" fillId="0" borderId="6" xfId="0" applyNumberFormat="1" applyFont="1" applyBorder="1" applyAlignment="1">
      <alignment horizontal="left"/>
    </xf>
    <xf numFmtId="1" fontId="9" fillId="0" borderId="0" xfId="0" applyNumberFormat="1" applyFont="1" applyBorder="1"/>
    <xf numFmtId="0" fontId="11" fillId="0" borderId="0" xfId="0" applyFont="1" applyFill="1" applyBorder="1"/>
    <xf numFmtId="0" fontId="47" fillId="0" borderId="0" xfId="0" applyFont="1" applyFill="1" applyBorder="1" applyAlignment="1">
      <alignment horizontal="center"/>
    </xf>
    <xf numFmtId="1" fontId="16" fillId="0" borderId="0" xfId="2" applyNumberFormat="1" applyFont="1" applyFill="1" applyBorder="1"/>
    <xf numFmtId="1" fontId="12" fillId="0" borderId="0" xfId="0" applyNumberFormat="1" applyFont="1" applyFill="1" applyBorder="1"/>
    <xf numFmtId="9" fontId="16" fillId="0" borderId="0" xfId="2" applyNumberFormat="1" applyFont="1" applyFill="1" applyBorder="1"/>
    <xf numFmtId="1" fontId="16" fillId="0" borderId="9" xfId="2" applyNumberFormat="1" applyFont="1" applyFill="1" applyBorder="1"/>
    <xf numFmtId="9" fontId="16" fillId="2" borderId="6" xfId="2" applyNumberFormat="1" applyFont="1" applyFill="1" applyBorder="1"/>
    <xf numFmtId="1" fontId="9" fillId="2" borderId="6" xfId="0" applyNumberFormat="1" applyFont="1" applyFill="1" applyBorder="1" applyAlignment="1">
      <alignment horizontal="left"/>
    </xf>
    <xf numFmtId="3" fontId="9" fillId="0" borderId="4" xfId="0" applyNumberFormat="1" applyFont="1" applyBorder="1" applyAlignment="1">
      <alignment horizontal="center" vertical="center"/>
    </xf>
    <xf numFmtId="0" fontId="34" fillId="2" borderId="0" xfId="0" applyFont="1" applyFill="1" applyBorder="1"/>
    <xf numFmtId="0" fontId="4" fillId="2" borderId="0" xfId="0" applyFont="1" applyFill="1" applyBorder="1"/>
    <xf numFmtId="0" fontId="11" fillId="3" borderId="6" xfId="0" applyFont="1" applyFill="1" applyBorder="1" applyAlignment="1">
      <alignment horizontal="center" vertical="center" wrapText="1"/>
    </xf>
    <xf numFmtId="0" fontId="11" fillId="3" borderId="6" xfId="0" applyFont="1" applyFill="1" applyBorder="1" applyAlignment="1">
      <alignment horizontal="center" vertical="center"/>
    </xf>
    <xf numFmtId="0" fontId="16" fillId="2" borderId="6" xfId="0" applyFont="1" applyFill="1" applyBorder="1" applyAlignment="1">
      <alignment horizontal="left" vertical="center" wrapText="1"/>
    </xf>
    <xf numFmtId="0" fontId="16" fillId="2" borderId="6" xfId="0" applyFont="1" applyFill="1" applyBorder="1" applyAlignment="1">
      <alignment horizontal="center" vertical="center" wrapText="1"/>
    </xf>
    <xf numFmtId="0" fontId="6" fillId="3" borderId="6" xfId="0" applyFont="1" applyFill="1" applyBorder="1" applyAlignment="1">
      <alignment horizontal="center" vertical="center" wrapText="1"/>
    </xf>
    <xf numFmtId="0" fontId="4" fillId="2" borderId="6" xfId="0" applyFont="1" applyFill="1" applyBorder="1" applyAlignment="1">
      <alignment horizontal="left" vertical="center" wrapText="1"/>
    </xf>
    <xf numFmtId="0" fontId="42" fillId="5" borderId="1" xfId="1" applyFont="1" applyFill="1" applyBorder="1" applyAlignment="1">
      <alignment horizontal="center" vertical="center" wrapText="1"/>
    </xf>
    <xf numFmtId="169" fontId="8" fillId="21" borderId="6" xfId="129" applyNumberFormat="1" applyFont="1" applyFill="1" applyBorder="1" applyAlignment="1">
      <alignment vertical="center" wrapText="1"/>
    </xf>
    <xf numFmtId="0" fontId="11" fillId="3" borderId="6" xfId="0" applyFont="1" applyFill="1" applyBorder="1" applyAlignment="1">
      <alignment horizontal="center" vertical="center" wrapText="1"/>
    </xf>
    <xf numFmtId="0" fontId="11" fillId="3" borderId="16" xfId="0" applyFont="1" applyFill="1" applyBorder="1" applyAlignment="1">
      <alignment horizontal="center" vertical="center" wrapText="1"/>
    </xf>
    <xf numFmtId="10" fontId="9" fillId="0" borderId="6" xfId="2" applyNumberFormat="1" applyFont="1" applyBorder="1" applyAlignment="1">
      <alignment horizontal="center" vertical="center"/>
    </xf>
    <xf numFmtId="3" fontId="9" fillId="0" borderId="6" xfId="0" applyNumberFormat="1" applyFont="1" applyFill="1" applyBorder="1" applyAlignment="1">
      <alignment horizontal="left" vertical="center"/>
    </xf>
    <xf numFmtId="0" fontId="34" fillId="41" borderId="0" xfId="131" applyFont="1" applyFill="1"/>
    <xf numFmtId="10" fontId="9" fillId="0" borderId="0" xfId="2" applyNumberFormat="1" applyFont="1" applyBorder="1" applyAlignment="1">
      <alignment horizontal="center" vertical="center"/>
    </xf>
    <xf numFmtId="3" fontId="9" fillId="0" borderId="6" xfId="0" applyNumberFormat="1" applyFont="1" applyFill="1" applyBorder="1" applyAlignment="1">
      <alignment horizontal="center" vertical="center"/>
    </xf>
    <xf numFmtId="3" fontId="9" fillId="0" borderId="6" xfId="0" applyNumberFormat="1" applyFont="1" applyBorder="1" applyAlignment="1">
      <alignment horizontal="left" vertical="center" wrapText="1"/>
    </xf>
    <xf numFmtId="0" fontId="34" fillId="0" borderId="0" xfId="0" applyFont="1" applyFill="1"/>
    <xf numFmtId="0" fontId="16" fillId="0" borderId="0" xfId="0" applyFont="1" applyFill="1"/>
    <xf numFmtId="14" fontId="8" fillId="0" borderId="6" xfId="0" applyNumberFormat="1" applyFont="1" applyBorder="1" applyAlignment="1">
      <alignment horizontal="center" vertical="center"/>
    </xf>
    <xf numFmtId="9" fontId="9" fillId="0" borderId="6" xfId="2" applyFont="1" applyFill="1" applyBorder="1" applyAlignment="1">
      <alignment horizontal="center" vertical="center"/>
    </xf>
    <xf numFmtId="0" fontId="34" fillId="0" borderId="6" xfId="47" applyFont="1" applyFill="1" applyBorder="1" applyAlignment="1">
      <alignment horizontal="left"/>
    </xf>
    <xf numFmtId="0" fontId="36" fillId="0" borderId="6" xfId="47" applyFont="1" applyFill="1" applyBorder="1" applyAlignment="1">
      <alignment horizontal="center"/>
    </xf>
    <xf numFmtId="0" fontId="36" fillId="0" borderId="6" xfId="47" applyFont="1" applyFill="1" applyBorder="1"/>
    <xf numFmtId="9" fontId="36" fillId="0" borderId="6" xfId="49" applyFont="1" applyFill="1" applyBorder="1"/>
    <xf numFmtId="9" fontId="36" fillId="0" borderId="6" xfId="47" applyNumberFormat="1" applyFont="1" applyFill="1" applyBorder="1"/>
    <xf numFmtId="0" fontId="54" fillId="0" borderId="6" xfId="47" applyFont="1" applyFill="1" applyBorder="1"/>
    <xf numFmtId="0" fontId="47" fillId="20" borderId="6" xfId="0" applyFont="1" applyFill="1" applyBorder="1" applyAlignment="1">
      <alignment horizontal="center" vertical="center" wrapText="1"/>
    </xf>
    <xf numFmtId="0" fontId="9" fillId="2" borderId="0" xfId="0" applyFont="1" applyFill="1" applyAlignment="1"/>
    <xf numFmtId="0" fontId="22" fillId="0" borderId="0" xfId="0" applyFont="1"/>
    <xf numFmtId="9" fontId="9" fillId="0" borderId="0" xfId="2" applyFont="1" applyAlignment="1">
      <alignment horizontal="center"/>
    </xf>
    <xf numFmtId="168" fontId="37" fillId="0" borderId="9" xfId="0" applyNumberFormat="1" applyFont="1" applyBorder="1" applyAlignment="1">
      <alignment horizontal="center" vertical="center" wrapText="1"/>
    </xf>
    <xf numFmtId="0" fontId="8" fillId="0" borderId="16" xfId="0" applyFont="1" applyBorder="1"/>
    <xf numFmtId="168" fontId="9" fillId="0" borderId="16" xfId="0" applyNumberFormat="1" applyFont="1" applyBorder="1" applyAlignment="1">
      <alignment horizontal="center"/>
    </xf>
    <xf numFmtId="168" fontId="9" fillId="0" borderId="8" xfId="0" applyNumberFormat="1" applyFont="1" applyBorder="1" applyAlignment="1">
      <alignment horizontal="center"/>
    </xf>
    <xf numFmtId="170" fontId="9" fillId="0" borderId="8" xfId="0" applyNumberFormat="1" applyFont="1" applyBorder="1" applyAlignment="1">
      <alignment horizontal="center"/>
    </xf>
    <xf numFmtId="168" fontId="37" fillId="0" borderId="8" xfId="0" applyNumberFormat="1" applyFont="1" applyBorder="1" applyAlignment="1">
      <alignment horizontal="center" vertical="center" wrapText="1"/>
    </xf>
    <xf numFmtId="10" fontId="9" fillId="2" borderId="6" xfId="2" applyNumberFormat="1" applyFont="1" applyFill="1" applyBorder="1" applyAlignment="1">
      <alignment horizontal="center" wrapText="1"/>
    </xf>
    <xf numFmtId="0" fontId="9" fillId="2" borderId="6" xfId="0" applyFont="1" applyFill="1" applyBorder="1" applyAlignment="1">
      <alignment wrapText="1"/>
    </xf>
    <xf numFmtId="0" fontId="12" fillId="2" borderId="0" xfId="0" applyFont="1" applyFill="1" applyBorder="1" applyAlignment="1">
      <alignment wrapText="1"/>
    </xf>
    <xf numFmtId="0" fontId="12" fillId="2" borderId="0" xfId="0" applyFont="1" applyFill="1" applyBorder="1" applyAlignment="1"/>
    <xf numFmtId="1" fontId="8" fillId="21" borderId="8" xfId="0" applyNumberFormat="1" applyFont="1" applyFill="1" applyBorder="1" applyAlignment="1">
      <alignment vertical="center" wrapText="1"/>
    </xf>
    <xf numFmtId="1" fontId="8" fillId="0" borderId="16" xfId="0" applyNumberFormat="1" applyFont="1" applyBorder="1" applyAlignment="1">
      <alignment vertical="center" wrapText="1"/>
    </xf>
    <xf numFmtId="9" fontId="8" fillId="0" borderId="0" xfId="2" applyFont="1" applyBorder="1" applyAlignment="1">
      <alignment vertical="center" wrapText="1"/>
    </xf>
    <xf numFmtId="1" fontId="8" fillId="0" borderId="20" xfId="0" applyNumberFormat="1" applyFont="1" applyBorder="1" applyAlignment="1">
      <alignment vertical="center" wrapText="1"/>
    </xf>
    <xf numFmtId="1" fontId="8" fillId="0" borderId="8" xfId="0" applyNumberFormat="1" applyFont="1" applyBorder="1" applyAlignment="1">
      <alignment vertical="center" wrapText="1"/>
    </xf>
    <xf numFmtId="9" fontId="9" fillId="0" borderId="9" xfId="0" applyNumberFormat="1" applyFont="1" applyBorder="1" applyAlignment="1">
      <alignment wrapText="1"/>
    </xf>
    <xf numFmtId="9" fontId="8" fillId="21" borderId="8" xfId="2" applyFont="1" applyFill="1" applyBorder="1" applyAlignment="1">
      <alignment vertical="center" wrapText="1"/>
    </xf>
    <xf numFmtId="0" fontId="11" fillId="3" borderId="6" xfId="0" applyFont="1" applyFill="1" applyBorder="1" applyAlignment="1">
      <alignment vertical="top" wrapText="1"/>
    </xf>
    <xf numFmtId="0" fontId="9" fillId="4" borderId="6" xfId="0" applyFont="1" applyFill="1" applyBorder="1" applyAlignment="1">
      <alignment wrapText="1"/>
    </xf>
    <xf numFmtId="2" fontId="9" fillId="4" borderId="6" xfId="0" applyNumberFormat="1" applyFont="1" applyFill="1" applyBorder="1" applyAlignment="1">
      <alignment horizontal="center" vertical="center"/>
    </xf>
    <xf numFmtId="171" fontId="9" fillId="4" borderId="6" xfId="0" applyNumberFormat="1" applyFont="1" applyFill="1" applyBorder="1" applyAlignment="1">
      <alignment horizontal="center" vertical="center"/>
    </xf>
    <xf numFmtId="0" fontId="9" fillId="0" borderId="16" xfId="0" applyFont="1" applyBorder="1"/>
    <xf numFmtId="2" fontId="9" fillId="0" borderId="16" xfId="0" applyNumberFormat="1" applyFont="1" applyBorder="1"/>
    <xf numFmtId="2" fontId="9" fillId="0" borderId="6" xfId="0" applyNumberFormat="1" applyFont="1" applyBorder="1"/>
    <xf numFmtId="0" fontId="7" fillId="5" borderId="1" xfId="1" applyFill="1" applyBorder="1" applyAlignment="1">
      <alignment horizontal="center" vertical="center" wrapText="1"/>
    </xf>
    <xf numFmtId="0" fontId="7" fillId="5" borderId="1" xfId="1" quotePrefix="1" applyFill="1" applyBorder="1" applyAlignment="1">
      <alignment horizontal="center" vertical="center" wrapText="1"/>
    </xf>
    <xf numFmtId="169" fontId="0" fillId="0" borderId="0" xfId="0" applyNumberFormat="1"/>
    <xf numFmtId="0" fontId="34" fillId="0" borderId="0" xfId="0" applyFont="1"/>
    <xf numFmtId="0" fontId="4" fillId="0" borderId="0" xfId="0" applyFont="1" applyFill="1"/>
    <xf numFmtId="1" fontId="34" fillId="0" borderId="0" xfId="0" applyNumberFormat="1" applyFont="1" applyFill="1" applyBorder="1" applyAlignment="1">
      <alignment horizontal="left"/>
    </xf>
    <xf numFmtId="1" fontId="9" fillId="0" borderId="6" xfId="0" applyNumberFormat="1" applyFont="1" applyFill="1" applyBorder="1"/>
    <xf numFmtId="3" fontId="16" fillId="0" borderId="6" xfId="0" applyNumberFormat="1" applyFont="1" applyFill="1" applyBorder="1"/>
    <xf numFmtId="2" fontId="9" fillId="0" borderId="6" xfId="0" applyNumberFormat="1" applyFont="1" applyBorder="1" applyAlignment="1">
      <alignment horizontal="center"/>
    </xf>
    <xf numFmtId="2" fontId="8" fillId="2" borderId="6" xfId="0" applyNumberFormat="1" applyFont="1" applyFill="1" applyBorder="1" applyAlignment="1">
      <alignment horizontal="center" vertical="center" wrapText="1"/>
    </xf>
    <xf numFmtId="172" fontId="9" fillId="0" borderId="6" xfId="0" applyNumberFormat="1" applyFont="1" applyBorder="1"/>
    <xf numFmtId="9" fontId="11" fillId="2" borderId="0" xfId="2" applyFont="1" applyFill="1"/>
    <xf numFmtId="0" fontId="11" fillId="2" borderId="0" xfId="0" applyFont="1" applyFill="1"/>
    <xf numFmtId="0" fontId="55" fillId="0" borderId="0" xfId="0" applyFont="1"/>
    <xf numFmtId="0" fontId="11" fillId="22" borderId="6" xfId="0" applyFont="1" applyFill="1" applyBorder="1"/>
    <xf numFmtId="0" fontId="11" fillId="22" borderId="6" xfId="0" applyFont="1" applyFill="1" applyBorder="1" applyAlignment="1">
      <alignment horizontal="center"/>
    </xf>
    <xf numFmtId="0" fontId="8" fillId="0" borderId="6" xfId="0" applyFont="1" applyBorder="1" applyAlignment="1">
      <alignment horizontal="center"/>
    </xf>
    <xf numFmtId="0" fontId="8" fillId="23" borderId="6" xfId="0" applyFont="1" applyFill="1" applyBorder="1"/>
    <xf numFmtId="0" fontId="37" fillId="23" borderId="6" xfId="0" applyFont="1" applyFill="1" applyBorder="1"/>
    <xf numFmtId="0" fontId="37" fillId="0" borderId="6" xfId="0" applyFont="1" applyBorder="1" applyAlignment="1">
      <alignment horizontal="center"/>
    </xf>
    <xf numFmtId="9" fontId="8" fillId="0" borderId="6" xfId="2" applyFont="1" applyFill="1" applyBorder="1" applyAlignment="1">
      <alignment horizontal="center"/>
    </xf>
    <xf numFmtId="9" fontId="37" fillId="23" borderId="6" xfId="2" applyFont="1" applyFill="1" applyBorder="1" applyAlignment="1">
      <alignment horizontal="center"/>
    </xf>
    <xf numFmtId="0" fontId="37" fillId="33" borderId="0" xfId="0" applyFont="1" applyFill="1" applyBorder="1"/>
    <xf numFmtId="0" fontId="37" fillId="2" borderId="0" xfId="0" applyFont="1" applyFill="1" applyBorder="1" applyAlignment="1">
      <alignment horizontal="center"/>
    </xf>
    <xf numFmtId="9" fontId="12" fillId="0" borderId="6" xfId="2" applyFont="1" applyFill="1" applyBorder="1"/>
    <xf numFmtId="9" fontId="12" fillId="0" borderId="6" xfId="2" applyFont="1" applyFill="1" applyBorder="1" applyAlignment="1">
      <alignment horizontal="center"/>
    </xf>
    <xf numFmtId="9" fontId="9" fillId="2" borderId="6" xfId="2" applyFont="1" applyFill="1" applyBorder="1" applyAlignment="1">
      <alignment horizontal="right"/>
    </xf>
    <xf numFmtId="9" fontId="16" fillId="2" borderId="6" xfId="2" applyFont="1" applyFill="1" applyBorder="1" applyAlignment="1">
      <alignment wrapText="1"/>
    </xf>
    <xf numFmtId="9" fontId="8" fillId="0" borderId="6" xfId="2" applyNumberFormat="1" applyFont="1" applyFill="1" applyBorder="1" applyAlignment="1">
      <alignment vertical="center" wrapText="1"/>
    </xf>
    <xf numFmtId="9" fontId="16" fillId="0" borderId="6" xfId="2" applyNumberFormat="1" applyFont="1" applyBorder="1" applyAlignment="1">
      <alignment wrapText="1"/>
    </xf>
    <xf numFmtId="9" fontId="9" fillId="0" borderId="6" xfId="0" applyNumberFormat="1" applyFont="1" applyBorder="1" applyAlignment="1">
      <alignment horizontal="center"/>
    </xf>
    <xf numFmtId="9" fontId="12" fillId="0" borderId="6" xfId="0" applyNumberFormat="1" applyFont="1" applyBorder="1" applyAlignment="1">
      <alignment horizontal="center"/>
    </xf>
    <xf numFmtId="3" fontId="8" fillId="0" borderId="6" xfId="0" applyNumberFormat="1" applyFont="1" applyBorder="1" applyAlignment="1">
      <alignment horizontal="center"/>
    </xf>
    <xf numFmtId="17" fontId="11" fillId="22" borderId="6" xfId="0" applyNumberFormat="1" applyFont="1" applyFill="1" applyBorder="1" applyAlignment="1">
      <alignment horizontal="center"/>
    </xf>
    <xf numFmtId="0" fontId="16" fillId="2" borderId="16" xfId="0" applyFont="1" applyFill="1" applyBorder="1" applyAlignment="1">
      <alignment horizontal="center" vertical="center" wrapText="1"/>
    </xf>
    <xf numFmtId="0" fontId="16" fillId="2" borderId="29" xfId="0" applyFont="1" applyFill="1" applyBorder="1" applyAlignment="1">
      <alignment horizontal="center" vertical="center" wrapText="1"/>
    </xf>
    <xf numFmtId="0" fontId="16" fillId="2" borderId="7" xfId="0" applyFont="1" applyFill="1" applyBorder="1" applyAlignment="1">
      <alignment horizontal="center" vertical="center" wrapText="1"/>
    </xf>
    <xf numFmtId="0" fontId="16" fillId="4" borderId="0" xfId="0" applyFont="1" applyFill="1" applyBorder="1" applyAlignment="1">
      <alignment horizontal="center" vertical="center" wrapText="1"/>
    </xf>
    <xf numFmtId="0" fontId="16" fillId="4" borderId="28"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11" fillId="3" borderId="6" xfId="0" applyFont="1" applyFill="1" applyBorder="1" applyAlignment="1">
      <alignment horizontal="center" vertical="center" wrapText="1"/>
    </xf>
    <xf numFmtId="0" fontId="16" fillId="4" borderId="6" xfId="0" applyFont="1" applyFill="1" applyBorder="1" applyAlignment="1">
      <alignment horizontal="center" vertical="center" wrapText="1"/>
    </xf>
    <xf numFmtId="0" fontId="9" fillId="2" borderId="0" xfId="0" applyFont="1" applyFill="1" applyAlignment="1">
      <alignment horizontal="center"/>
    </xf>
    <xf numFmtId="0" fontId="9" fillId="2" borderId="0" xfId="0" applyFont="1" applyFill="1" applyAlignment="1">
      <alignment horizontal="center" vertical="center" wrapText="1"/>
    </xf>
    <xf numFmtId="0" fontId="11" fillId="22" borderId="8" xfId="0" applyFont="1" applyFill="1" applyBorder="1" applyAlignment="1">
      <alignment horizontal="center"/>
    </xf>
    <xf numFmtId="0" fontId="11" fillId="22" borderId="9" xfId="0" applyFont="1" applyFill="1" applyBorder="1" applyAlignment="1">
      <alignment horizontal="center"/>
    </xf>
    <xf numFmtId="0" fontId="11" fillId="3" borderId="8" xfId="0" applyFont="1" applyFill="1" applyBorder="1" applyAlignment="1">
      <alignment horizontal="center" vertical="center" wrapText="1"/>
    </xf>
    <xf numFmtId="0" fontId="11" fillId="3" borderId="3" xfId="0" applyFont="1" applyFill="1" applyBorder="1" applyAlignment="1">
      <alignment horizontal="center" vertical="center" wrapText="1"/>
    </xf>
    <xf numFmtId="0" fontId="11" fillId="3" borderId="9" xfId="0" applyFont="1" applyFill="1" applyBorder="1" applyAlignment="1">
      <alignment horizontal="center" vertical="center" wrapText="1"/>
    </xf>
    <xf numFmtId="0" fontId="16" fillId="4" borderId="8" xfId="0" applyFont="1" applyFill="1" applyBorder="1" applyAlignment="1">
      <alignment horizontal="center" vertical="center" wrapText="1"/>
    </xf>
    <xf numFmtId="0" fontId="16" fillId="4" borderId="3" xfId="0" applyFont="1" applyFill="1" applyBorder="1" applyAlignment="1">
      <alignment horizontal="center" vertical="center" wrapText="1"/>
    </xf>
    <xf numFmtId="0" fontId="16" fillId="4" borderId="9" xfId="0" applyFont="1" applyFill="1" applyBorder="1" applyAlignment="1">
      <alignment horizontal="center" vertical="center" wrapText="1"/>
    </xf>
    <xf numFmtId="0" fontId="11" fillId="3" borderId="8" xfId="0" applyFont="1" applyFill="1" applyBorder="1" applyAlignment="1">
      <alignment horizontal="center" vertical="center"/>
    </xf>
    <xf numFmtId="0" fontId="11" fillId="3" borderId="3" xfId="0" applyFont="1" applyFill="1" applyBorder="1" applyAlignment="1">
      <alignment horizontal="center" vertical="center"/>
    </xf>
    <xf numFmtId="0" fontId="11" fillId="3" borderId="9" xfId="0" applyFont="1" applyFill="1" applyBorder="1" applyAlignment="1">
      <alignment horizontal="center" vertical="center"/>
    </xf>
    <xf numFmtId="0" fontId="11" fillId="20" borderId="8" xfId="0" applyFont="1" applyFill="1" applyBorder="1" applyAlignment="1">
      <alignment horizontal="center" vertical="center"/>
    </xf>
    <xf numFmtId="0" fontId="11" fillId="20" borderId="3" xfId="0" applyFont="1" applyFill="1" applyBorder="1" applyAlignment="1">
      <alignment horizontal="center" vertical="center"/>
    </xf>
    <xf numFmtId="0" fontId="11" fillId="20" borderId="9" xfId="0" applyFont="1" applyFill="1" applyBorder="1" applyAlignment="1">
      <alignment horizontal="center" vertical="center"/>
    </xf>
    <xf numFmtId="0" fontId="11" fillId="3" borderId="6" xfId="0" applyFont="1" applyFill="1" applyBorder="1" applyAlignment="1">
      <alignment horizontal="center"/>
    </xf>
    <xf numFmtId="0" fontId="11" fillId="26" borderId="8" xfId="0" applyFont="1" applyFill="1" applyBorder="1" applyAlignment="1">
      <alignment horizontal="center"/>
    </xf>
    <xf numFmtId="0" fontId="11" fillId="26" borderId="3" xfId="0" applyFont="1" applyFill="1" applyBorder="1" applyAlignment="1">
      <alignment horizontal="center"/>
    </xf>
    <xf numFmtId="0" fontId="11" fillId="26" borderId="9" xfId="0" applyFont="1" applyFill="1" applyBorder="1" applyAlignment="1">
      <alignment horizontal="center"/>
    </xf>
    <xf numFmtId="0" fontId="11" fillId="3" borderId="8" xfId="0" applyFont="1" applyFill="1" applyBorder="1" applyAlignment="1">
      <alignment horizontal="center"/>
    </xf>
    <xf numFmtId="0" fontId="11" fillId="3" borderId="3" xfId="0" applyFont="1" applyFill="1" applyBorder="1" applyAlignment="1">
      <alignment horizontal="center"/>
    </xf>
    <xf numFmtId="0" fontId="11" fillId="3" borderId="9" xfId="0" applyFont="1" applyFill="1" applyBorder="1" applyAlignment="1">
      <alignment horizontal="center"/>
    </xf>
    <xf numFmtId="0" fontId="8" fillId="35" borderId="5" xfId="0" applyFont="1" applyFill="1" applyBorder="1" applyAlignment="1">
      <alignment horizontal="center"/>
    </xf>
    <xf numFmtId="0" fontId="34" fillId="4" borderId="6" xfId="47" applyFont="1" applyFill="1" applyBorder="1" applyAlignment="1">
      <alignment horizontal="center"/>
    </xf>
    <xf numFmtId="0" fontId="35" fillId="0" borderId="0" xfId="0" applyFont="1" applyBorder="1" applyAlignment="1">
      <alignment horizontal="center" wrapText="1"/>
    </xf>
    <xf numFmtId="0" fontId="35" fillId="0" borderId="0" xfId="0" applyFont="1" applyBorder="1" applyAlignment="1">
      <alignment horizontal="center"/>
    </xf>
    <xf numFmtId="0" fontId="11" fillId="3" borderId="16" xfId="0" applyFont="1" applyFill="1" applyBorder="1" applyAlignment="1">
      <alignment horizontal="center" vertical="center" wrapText="1"/>
    </xf>
    <xf numFmtId="0" fontId="12" fillId="2" borderId="5" xfId="0" applyFont="1" applyFill="1" applyBorder="1" applyAlignment="1">
      <alignment horizontal="left" wrapText="1"/>
    </xf>
    <xf numFmtId="0" fontId="11" fillId="3" borderId="6" xfId="0" applyFont="1" applyFill="1" applyBorder="1" applyAlignment="1">
      <alignment horizontal="center" wrapText="1"/>
    </xf>
    <xf numFmtId="0" fontId="12" fillId="0" borderId="5" xfId="0" applyFont="1" applyFill="1" applyBorder="1" applyAlignment="1">
      <alignment horizontal="left" wrapText="1"/>
    </xf>
    <xf numFmtId="0" fontId="16" fillId="4" borderId="8" xfId="0" applyFont="1" applyFill="1" applyBorder="1" applyAlignment="1">
      <alignment horizontal="center" vertical="center"/>
    </xf>
    <xf numFmtId="0" fontId="16" fillId="4" borderId="3" xfId="0" applyFont="1" applyFill="1" applyBorder="1" applyAlignment="1">
      <alignment horizontal="center" vertical="center"/>
    </xf>
    <xf numFmtId="0" fontId="16" fillId="4" borderId="9" xfId="0" applyFont="1" applyFill="1" applyBorder="1" applyAlignment="1">
      <alignment horizontal="center" vertical="center"/>
    </xf>
    <xf numFmtId="0" fontId="9" fillId="2" borderId="0" xfId="0" applyFont="1" applyFill="1" applyAlignment="1">
      <alignment horizontal="left" wrapText="1"/>
    </xf>
    <xf numFmtId="0" fontId="9" fillId="27" borderId="6" xfId="0" applyFont="1" applyFill="1" applyBorder="1" applyAlignment="1">
      <alignment horizontal="center" vertical="center"/>
    </xf>
    <xf numFmtId="0" fontId="11" fillId="3" borderId="6" xfId="0" applyFont="1" applyFill="1" applyBorder="1" applyAlignment="1">
      <alignment horizontal="center" vertical="center"/>
    </xf>
    <xf numFmtId="0" fontId="32" fillId="3" borderId="6" xfId="0" applyFont="1" applyFill="1" applyBorder="1" applyAlignment="1">
      <alignment horizontal="center" vertical="center" wrapText="1"/>
    </xf>
    <xf numFmtId="0" fontId="33" fillId="4" borderId="6" xfId="0" applyFont="1" applyFill="1" applyBorder="1" applyAlignment="1">
      <alignment horizontal="center" vertical="center" wrapText="1"/>
    </xf>
    <xf numFmtId="0" fontId="9" fillId="28" borderId="8" xfId="0" applyFont="1" applyFill="1" applyBorder="1" applyAlignment="1">
      <alignment horizontal="center" vertical="center"/>
    </xf>
    <xf numFmtId="0" fontId="9" fillId="28" borderId="3" xfId="0" applyFont="1" applyFill="1" applyBorder="1" applyAlignment="1">
      <alignment horizontal="center" vertical="center"/>
    </xf>
    <xf numFmtId="0" fontId="9" fillId="28" borderId="10" xfId="0" applyFont="1" applyFill="1" applyBorder="1" applyAlignment="1">
      <alignment horizontal="center" vertical="center"/>
    </xf>
    <xf numFmtId="0" fontId="9" fillId="27" borderId="8" xfId="0" applyFont="1" applyFill="1" applyBorder="1" applyAlignment="1">
      <alignment horizontal="center" vertical="center"/>
    </xf>
    <xf numFmtId="0" fontId="9" fillId="27" borderId="9" xfId="0" applyFont="1" applyFill="1" applyBorder="1" applyAlignment="1">
      <alignment horizontal="center" vertical="center"/>
    </xf>
    <xf numFmtId="0" fontId="9" fillId="28" borderId="9" xfId="0" applyFont="1" applyFill="1" applyBorder="1" applyAlignment="1">
      <alignment horizontal="center" vertical="center"/>
    </xf>
    <xf numFmtId="0" fontId="11" fillId="2" borderId="0" xfId="0" applyFont="1" applyFill="1" applyBorder="1" applyAlignment="1">
      <alignment horizontal="center" vertical="center" wrapText="1"/>
    </xf>
    <xf numFmtId="0" fontId="9" fillId="28" borderId="6" xfId="0" applyFont="1" applyFill="1" applyBorder="1" applyAlignment="1">
      <alignment horizontal="center" vertical="center"/>
    </xf>
    <xf numFmtId="0" fontId="11" fillId="20" borderId="8" xfId="0" applyFont="1" applyFill="1" applyBorder="1" applyAlignment="1">
      <alignment horizontal="center" vertical="center" wrapText="1"/>
    </xf>
    <xf numFmtId="0" fontId="11" fillId="20" borderId="9" xfId="0" applyFont="1" applyFill="1" applyBorder="1" applyAlignment="1">
      <alignment horizontal="center" vertical="center" wrapText="1"/>
    </xf>
    <xf numFmtId="169" fontId="56" fillId="0" borderId="6" xfId="0" applyNumberFormat="1" applyFont="1" applyBorder="1" applyAlignment="1">
      <alignment horizontal="center"/>
    </xf>
    <xf numFmtId="169" fontId="57" fillId="0" borderId="6" xfId="0" applyNumberFormat="1" applyFont="1" applyBorder="1" applyAlignment="1">
      <alignment horizontal="center"/>
    </xf>
    <xf numFmtId="0" fontId="56" fillId="0" borderId="6" xfId="0" applyFont="1" applyBorder="1" applyAlignment="1">
      <alignment horizontal="center"/>
    </xf>
    <xf numFmtId="9" fontId="59" fillId="0" borderId="6" xfId="2" applyFont="1" applyBorder="1" applyAlignment="1">
      <alignment horizontal="center"/>
    </xf>
    <xf numFmtId="9" fontId="58" fillId="0" borderId="6" xfId="2" applyFont="1" applyBorder="1" applyAlignment="1">
      <alignment horizontal="center"/>
    </xf>
  </cellXfs>
  <cellStyles count="136">
    <cellStyle name="%" xfId="6" xr:uid="{EA0C4CA7-EC14-4D8F-A3C2-656F743D3D4B}"/>
    <cellStyle name="% 2" xfId="7" xr:uid="{ED1AF95B-D4D6-448C-8518-D84E32A07733}"/>
    <cellStyle name="20% - Accent1 2" xfId="54" xr:uid="{3DD872C5-7FA3-4257-A722-5D2E558B3265}"/>
    <cellStyle name="20% - Accent1 3" xfId="55" xr:uid="{BB61A55B-E757-4384-AA06-6C2D572B6F01}"/>
    <cellStyle name="20% - Accent1 4" xfId="56" xr:uid="{F024B176-8491-4138-AC5A-11386B73590E}"/>
    <cellStyle name="20% - Accent1 5" xfId="57" xr:uid="{EDDDC44D-7E39-4448-9F73-B92B9004B8A4}"/>
    <cellStyle name="20% - Accent1 6" xfId="58" xr:uid="{E2573C04-3353-4E94-81D8-24E661E3DAC3}"/>
    <cellStyle name="20% - Accent2 2" xfId="59" xr:uid="{C7E54EA9-BCCA-433F-8A08-615D267541A5}"/>
    <cellStyle name="20% - Accent2 3" xfId="60" xr:uid="{4641835B-FB23-43A8-997D-F4CCB1C909C5}"/>
    <cellStyle name="20% - Accent2 4" xfId="61" xr:uid="{1634AA05-DF90-4DB5-B967-8334CA5E5214}"/>
    <cellStyle name="20% - Accent2 5" xfId="62" xr:uid="{83FED345-E3DA-4DA7-B62B-0E56D4DA9F76}"/>
    <cellStyle name="20% - Accent2 6" xfId="63" xr:uid="{DCEBEA55-3387-4BB7-82FC-560EFF905EE1}"/>
    <cellStyle name="20% - Accent3 2" xfId="64" xr:uid="{0D8AE799-5DD2-4CD4-8316-24A344A47D8E}"/>
    <cellStyle name="20% - Accent3 3" xfId="65" xr:uid="{DD75B70A-BEEB-4DFE-A215-9A051387EB00}"/>
    <cellStyle name="20% - Accent3 4" xfId="66" xr:uid="{68326759-DC6C-4C21-BFA4-2CF4FB752B08}"/>
    <cellStyle name="20% - Accent3 5" xfId="67" xr:uid="{5E4797A0-04F3-441A-A5B0-4C0C3403CF13}"/>
    <cellStyle name="20% - Accent3 6" xfId="68" xr:uid="{E4DF1A83-9ED3-428D-AC19-5F86A6E67277}"/>
    <cellStyle name="20% - Accent4 2" xfId="69" xr:uid="{BEA0484D-CE72-4CBA-BB35-C18323048886}"/>
    <cellStyle name="20% - Accent4 3" xfId="70" xr:uid="{4F879E22-C73B-4A75-BEF6-73E9BB85CFC1}"/>
    <cellStyle name="20% - Accent4 4" xfId="71" xr:uid="{2219BD89-DECB-49FF-A98E-02704CEAD699}"/>
    <cellStyle name="20% - Accent4 5" xfId="72" xr:uid="{9CD9A3D9-2717-448E-A30B-4328CFFCB63D}"/>
    <cellStyle name="20% - Accent4 6" xfId="73" xr:uid="{C62D5520-B1A1-4D2C-B024-EB9401CBFE20}"/>
    <cellStyle name="20% - Accent5 2" xfId="74" xr:uid="{11F72B71-1AED-4418-978D-4CFAF827E721}"/>
    <cellStyle name="20% - Accent5 3" xfId="75" xr:uid="{66F8A9FC-DFAD-4A1E-8B2F-D9E9749F25A7}"/>
    <cellStyle name="20% - Accent5 4" xfId="76" xr:uid="{B9A27146-78BC-4805-8DDF-949FFB8ECE7B}"/>
    <cellStyle name="20% - Accent5 5" xfId="77" xr:uid="{DAA019EB-5477-4706-97AD-21276AE2BF98}"/>
    <cellStyle name="20% - Accent5 6" xfId="78" xr:uid="{64244B3E-1D5B-4CC0-96E7-0A8DC322ACC4}"/>
    <cellStyle name="20% - Accent6 2" xfId="79" xr:uid="{9B6C2858-0440-4193-9D6E-FF7967328A8C}"/>
    <cellStyle name="20% - Accent6 3" xfId="80" xr:uid="{9BF3DCEE-EEB5-43EB-BE6D-0E7CDCDCAB2F}"/>
    <cellStyle name="20% - Accent6 4" xfId="81" xr:uid="{A822E68C-1E7E-4648-8EA2-EB11657388BA}"/>
    <cellStyle name="20% - Accent6 5" xfId="82" xr:uid="{1BA94CBB-A8B4-4591-B061-2CEF3EEDD6C8}"/>
    <cellStyle name="20% - Accent6 6" xfId="83" xr:uid="{F2995DD7-A259-421A-828B-0D62C12B782E}"/>
    <cellStyle name="40% - Accent1 2" xfId="84" xr:uid="{F034C149-A123-49D2-933D-6184649CABC8}"/>
    <cellStyle name="40% - Accent1 3" xfId="85" xr:uid="{979F2B7F-6343-4B71-850D-EF69083EA383}"/>
    <cellStyle name="40% - Accent1 4" xfId="86" xr:uid="{5FBEAAD3-E05D-4961-A43F-B23BA33D0910}"/>
    <cellStyle name="40% - Accent1 5" xfId="87" xr:uid="{DF85DDB4-D881-48E2-B077-C7C9C15A7EF3}"/>
    <cellStyle name="40% - Accent1 6" xfId="88" xr:uid="{4B2A46E9-37CE-43AF-92AE-588ADFAF0152}"/>
    <cellStyle name="40% - Accent2 2" xfId="89" xr:uid="{61482363-9937-4C2A-A063-FD4FF1E22313}"/>
    <cellStyle name="40% - Accent2 3" xfId="90" xr:uid="{925B8B8A-F40E-462B-87C8-01E96CEA0FCA}"/>
    <cellStyle name="40% - Accent2 4" xfId="91" xr:uid="{AFDF8ECF-00AB-4474-B3CF-BA860C6E1586}"/>
    <cellStyle name="40% - Accent2 5" xfId="92" xr:uid="{45A6FF9D-5DBA-4E05-87F9-93E8A701622E}"/>
    <cellStyle name="40% - Accent2 6" xfId="93" xr:uid="{9AA6D478-FC3E-4CDE-8583-350F8297B695}"/>
    <cellStyle name="40% - Accent3 2" xfId="94" xr:uid="{0FEAC6EC-F3C7-4638-8D2B-D8BA7220A322}"/>
    <cellStyle name="40% - Accent3 3" xfId="95" xr:uid="{E9898C99-331E-4E02-B17E-8B8101D7E557}"/>
    <cellStyle name="40% - Accent3 4" xfId="96" xr:uid="{D5A06E66-8CAD-4E46-83C6-4A5DEA0FE110}"/>
    <cellStyle name="40% - Accent3 5" xfId="97" xr:uid="{FC60C6D1-5779-4CB7-94C8-1226EBBD50A8}"/>
    <cellStyle name="40% - Accent3 6" xfId="98" xr:uid="{999991B6-914A-4E5C-B2B4-9E56BB2DE36D}"/>
    <cellStyle name="40% - Accent4 2" xfId="99" xr:uid="{213D72BF-D592-4AFD-880A-873EE0BF0C06}"/>
    <cellStyle name="40% - Accent4 3" xfId="100" xr:uid="{54DB34F3-7E19-437D-907E-BE94D595DE13}"/>
    <cellStyle name="40% - Accent4 4" xfId="101" xr:uid="{290BD9EC-BDE3-4ADD-8273-ACA14BB02CA2}"/>
    <cellStyle name="40% - Accent4 5" xfId="102" xr:uid="{B143A520-A306-411D-BC75-8C0FD29676D3}"/>
    <cellStyle name="40% - Accent4 6" xfId="103" xr:uid="{30CAA025-FA83-4351-90D4-EA7A30759EE5}"/>
    <cellStyle name="40% - Accent5 2" xfId="104" xr:uid="{0FAA8D3B-B0A1-4B18-9F33-FE590BE96BAB}"/>
    <cellStyle name="40% - Accent5 3" xfId="105" xr:uid="{3190C0A0-41F7-4266-88F1-CB9A9A404298}"/>
    <cellStyle name="40% - Accent5 4" xfId="106" xr:uid="{CF641338-FE1D-4C0D-9F99-79032045345C}"/>
    <cellStyle name="40% - Accent5 5" xfId="107" xr:uid="{4AD23F58-FE2E-46EC-A5C9-43037888575F}"/>
    <cellStyle name="40% - Accent5 6" xfId="108" xr:uid="{6352C3FD-BC9C-4335-B248-0037E9AA91EF}"/>
    <cellStyle name="40% - Accent6 2" xfId="109" xr:uid="{6E5EFDCD-2F2C-44B2-BC71-C33048C64CBB}"/>
    <cellStyle name="40% - Accent6 3" xfId="110" xr:uid="{476BB335-CC4C-43AC-8183-5BBC79F76087}"/>
    <cellStyle name="40% - Accent6 4" xfId="111" xr:uid="{300FC405-FB53-4BDD-8958-482E4A4E20F2}"/>
    <cellStyle name="40% - Accent6 5" xfId="112" xr:uid="{C68A05F6-C35B-4256-BC48-8BACBA91310D}"/>
    <cellStyle name="40% - Accent6 6" xfId="113" xr:uid="{3BC0D2DB-58B3-41A4-870E-86AD14A86FC8}"/>
    <cellStyle name="Comma" xfId="129" builtinId="3"/>
    <cellStyle name="Comma 2" xfId="5" xr:uid="{3A15688F-4265-4AA1-8A30-472E1D31A4BB}"/>
    <cellStyle name="Comma 2 2" xfId="20" xr:uid="{EA305BCA-6509-4205-8108-DB1A287CACD4}"/>
    <cellStyle name="Comma 2 3" xfId="35" xr:uid="{D0167610-98CE-475E-B216-B111F011266D}"/>
    <cellStyle name="Comma 2 4" xfId="48" xr:uid="{EB5C7CAE-1CE4-4258-B7FD-5E476E70873A}"/>
    <cellStyle name="Comma 2 5" xfId="133" xr:uid="{5A44A642-FFE9-41C0-AB02-B86BA34AA62F}"/>
    <cellStyle name="Comma 3" xfId="9" xr:uid="{3CE64D17-3BB7-43A3-925C-A4C5FC5CA280}"/>
    <cellStyle name="Comma 3 2" xfId="27" xr:uid="{4301EC08-E363-4AD4-82B0-633FCA842E07}"/>
    <cellStyle name="Comma 4" xfId="31" xr:uid="{846E5E7D-9E8D-4601-857F-580D982098CE}"/>
    <cellStyle name="Comma 4 2" xfId="51" xr:uid="{5CF67FF6-7118-4DA5-BAC4-8CDF3FC3C3C2}"/>
    <cellStyle name="Comma 5" xfId="45" xr:uid="{F98DD90A-A805-4F0F-A6F0-C53508A3231C}"/>
    <cellStyle name="Comma 5 2" xfId="128" xr:uid="{BA49DB4E-5F72-481C-A4E5-EDCF595CC13F}"/>
    <cellStyle name="Comma 6" xfId="29" xr:uid="{5F2B1416-E837-485A-A31D-99F7DC941598}"/>
    <cellStyle name="Comma 7" xfId="132" xr:uid="{5609A937-78EE-48CE-BAB9-74D0E8922FE7}"/>
    <cellStyle name="Followed Hyperlink 2" xfId="114" xr:uid="{95C1A2F0-19FB-4910-9C94-977FE9CC3C57}"/>
    <cellStyle name="Hyperlink" xfId="1" builtinId="8"/>
    <cellStyle name="Hyperlink 2" xfId="4" xr:uid="{92D48DB3-933D-4510-BF03-655295468588}"/>
    <cellStyle name="Hyperlink 2 2" xfId="36" xr:uid="{2AA7F7D1-616E-428D-A4B8-6EFFFD4DB4B8}"/>
    <cellStyle name="Hyperlink 2 3" xfId="115" xr:uid="{7E4D0DCF-BE70-4575-9F74-EB3FC7D56AAF}"/>
    <cellStyle name="Hyperlink 3" xfId="37" xr:uid="{CEAB0713-42FB-47D4-A900-D394EF108609}"/>
    <cellStyle name="Hyperlink 4" xfId="33" xr:uid="{795ED763-25A8-4BAA-9149-48F2477F03C3}"/>
    <cellStyle name="Hyperlink 5" xfId="134" xr:uid="{6889F7F2-515A-4B1E-B6C8-054C29F3FF57}"/>
    <cellStyle name="Normal" xfId="0" builtinId="0"/>
    <cellStyle name="Normal 2" xfId="11" xr:uid="{DB9CE9A6-8B3C-452F-A196-E587F3012508}"/>
    <cellStyle name="Normal 2 2" xfId="14" xr:uid="{01F31E00-1AC6-40C5-BB4F-ECF73D753EAE}"/>
    <cellStyle name="Normal 2 2 2" xfId="28" xr:uid="{699F853E-5E51-43D1-90C5-09C9CAFAC7F9}"/>
    <cellStyle name="Normal 2 2 2 2" xfId="117" xr:uid="{75F3C6A0-41EC-44EA-82FA-1707D9BFCB58}"/>
    <cellStyle name="Normal 2 2 3" xfId="116" xr:uid="{D3125461-A3AE-4A0D-9725-A6C0ED241156}"/>
    <cellStyle name="Normal 2 3" xfId="13" xr:uid="{05EC7202-2A43-4485-95D2-0328B216B67E}"/>
    <cellStyle name="Normal 2 3 2" xfId="43" xr:uid="{C3E6D21D-2313-4D0C-BC2E-6B2C89374111}"/>
    <cellStyle name="Normal 2 3 3" xfId="118" xr:uid="{CAF78719-D96E-4DAF-BC71-EBBC5D293B4C}"/>
    <cellStyle name="Normal 2 4" xfId="41" xr:uid="{187EE6F7-032B-4B4B-AD73-4DD100694F94}"/>
    <cellStyle name="Normal 2 5" xfId="18" xr:uid="{C9721EDF-C985-45F9-ACB3-F1C10011ACFB}"/>
    <cellStyle name="Normal 3" xfId="8" xr:uid="{E2FC5B62-FD7A-4196-9B44-174C34AEA5AF}"/>
    <cellStyle name="Normal 3 2" xfId="15" xr:uid="{65CBF19D-308B-48B1-8B1B-4F2E073C6743}"/>
    <cellStyle name="Normal 3 2 2" xfId="38" xr:uid="{E05D0DD8-5267-4EC0-AB2C-DB24F90BD21E}"/>
    <cellStyle name="Normal 3 3" xfId="26" xr:uid="{18CDF5FF-F43F-4D41-81EA-EDEE660683A0}"/>
    <cellStyle name="Normal 3 4" xfId="47" xr:uid="{C43A8A3A-6C92-4421-AFF6-BD18F08F0EE6}"/>
    <cellStyle name="Normal 4" xfId="16" xr:uid="{7191BB97-E0ED-44AC-892B-5EF804C9663E}"/>
    <cellStyle name="Normal 4 2" xfId="34" xr:uid="{2351970A-CCC1-40C4-8DE9-75D1F333CD75}"/>
    <cellStyle name="Normal 4 3" xfId="50" xr:uid="{8A8DE3F6-C747-48C0-8453-B629470C5F57}"/>
    <cellStyle name="Normal 5" xfId="3" xr:uid="{D6E812A0-936C-48EF-8200-21F50459009E}"/>
    <cellStyle name="Normal 5 2" xfId="39" xr:uid="{4538891B-F938-4CBB-954B-1CDBDC90F26F}"/>
    <cellStyle name="Normal 5 3" xfId="53" xr:uid="{923A577E-2C25-4FE8-98FD-6C30730F3F98}"/>
    <cellStyle name="Normal 6" xfId="12" xr:uid="{6FF269EA-45C3-412D-87DA-8AC3B7DABB23}"/>
    <cellStyle name="Normal 6 2" xfId="44" xr:uid="{28A73263-3890-4411-9EBB-741008599941}"/>
    <cellStyle name="Normal 6 3" xfId="119" xr:uid="{BE493D07-82F3-4642-9F46-90958D20275E}"/>
    <cellStyle name="Normal 7" xfId="17" xr:uid="{8B2593B0-F039-49B1-AA8A-CD195CAD0B98}"/>
    <cellStyle name="Normal 8" xfId="131" xr:uid="{B285D2C2-82CB-42AB-B8D4-6A0007129482}"/>
    <cellStyle name="Normal_Key information and summary tables" xfId="130" xr:uid="{1C270F22-0549-41E1-A1C9-9C89912E58C6}"/>
    <cellStyle name="Note 2" xfId="120" xr:uid="{8F41FADA-FE22-49A6-A482-79CE4B03ACE1}"/>
    <cellStyle name="Note 3" xfId="121" xr:uid="{95CC43EE-F180-4839-97A8-26A7EFF3D2E0}"/>
    <cellStyle name="Note 4" xfId="122" xr:uid="{B7068E3A-717F-48D2-9F9F-64874D35229F}"/>
    <cellStyle name="Note 5" xfId="123" xr:uid="{583713C5-DD5A-4547-9898-8299244774C8}"/>
    <cellStyle name="Note 6" xfId="124" xr:uid="{12F756F7-D245-4C29-A264-9D0C32C8BC1E}"/>
    <cellStyle name="Note 7" xfId="125" xr:uid="{600D9BE7-46AF-4AD0-8F01-E3DEA9920E06}"/>
    <cellStyle name="Percent" xfId="2" builtinId="5"/>
    <cellStyle name="Percent 2" xfId="10" xr:uid="{F09BEF0A-B309-4D7D-AB1B-B481B36BD408}"/>
    <cellStyle name="Percent 2 2" xfId="46" xr:uid="{945DA39D-B4AE-408C-9F0A-B4C1270E33F4}"/>
    <cellStyle name="Percent 2 2 2" xfId="126" xr:uid="{216689BC-3F38-428F-8BBD-055117CFE8CB}"/>
    <cellStyle name="Percent 2 3" xfId="42" xr:uid="{BEA5B046-BC5E-4E19-A292-4D36818660A8}"/>
    <cellStyle name="Percent 2 4" xfId="19" xr:uid="{82C3F05C-2E74-45A5-8850-4E091620D1C0}"/>
    <cellStyle name="Percent 2 5" xfId="49" xr:uid="{1E7506AC-FADA-488C-8562-D72E42E8FAC8}"/>
    <cellStyle name="Percent 3" xfId="32" xr:uid="{1DFBBDBE-F237-41C2-BD07-8C09B9B2149A}"/>
    <cellStyle name="Percent 3 2" xfId="127" xr:uid="{28A42121-E1E6-4724-8FCF-C8A5290148B7}"/>
    <cellStyle name="Percent 4" xfId="40" xr:uid="{5764AFED-9E1C-4291-93A1-51B4D70B34B9}"/>
    <cellStyle name="Percent 4 2" xfId="52" xr:uid="{75C75B68-2D0E-4572-ABC1-3B082D08CCB0}"/>
    <cellStyle name="Percent 5" xfId="30" xr:uid="{AF571287-0527-4968-89A8-1A964A80DF50}"/>
    <cellStyle name="Percent 6" xfId="135" xr:uid="{C10153EB-1AF4-48AE-A452-C3BAFD87F867}"/>
    <cellStyle name="Table Cells" xfId="21" xr:uid="{FBAACFFD-CB43-401F-B63F-512864F8984E}"/>
    <cellStyle name="Table Column Headings" xfId="22" xr:uid="{28F6AF60-86D4-4F28-AFBE-A0A0D4B556C4}"/>
    <cellStyle name="Table Number" xfId="23" xr:uid="{AAE7EE74-9160-4C37-AC89-E7989BCDD6F5}"/>
    <cellStyle name="Table Row Headings" xfId="24" xr:uid="{61A20590-9D14-48D3-8C8A-D2448A43B88D}"/>
    <cellStyle name="Table Title" xfId="25" xr:uid="{53B08DD1-D227-4D95-8D50-2A9129A1FD10}"/>
  </cellStyles>
  <dxfs count="45">
    <dxf>
      <font>
        <b val="0"/>
        <i val="0"/>
        <strike val="0"/>
        <condense val="0"/>
        <extend val="0"/>
        <outline val="0"/>
        <shadow val="0"/>
        <u val="none"/>
        <vertAlign val="baseline"/>
        <sz val="11"/>
        <color rgb="FF000000"/>
        <name val="Arial"/>
        <family val="2"/>
        <scheme val="none"/>
      </font>
      <numFmt numFmtId="168" formatCode="&quot;£&quot;#,##0"/>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family val="2"/>
        <scheme val="none"/>
      </font>
      <numFmt numFmtId="168" formatCode="&quot;£&quot;#,##0"/>
      <fill>
        <patternFill patternType="solid">
          <fgColor indexed="64"/>
          <bgColor theme="0"/>
        </patternFill>
      </fill>
      <alignment horizontal="center"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rgb="FF000000"/>
        <name val="Arial"/>
        <family val="2"/>
        <scheme val="none"/>
      </font>
      <numFmt numFmtId="168" formatCode="&quot;£&quot;#,##0"/>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rgb="FF000000"/>
        <name val="Arial"/>
        <family val="2"/>
        <scheme val="none"/>
      </font>
      <numFmt numFmtId="168" formatCode="&quot;£&quot;#,##0"/>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rgb="FF000000"/>
        <name val="Arial"/>
        <family val="2"/>
        <scheme val="none"/>
      </font>
      <numFmt numFmtId="168" formatCode="&quot;£&quot;#,##0"/>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rgb="FF000000"/>
        <name val="Arial"/>
        <family val="2"/>
        <scheme val="none"/>
      </font>
      <numFmt numFmtId="168" formatCode="&quot;£&quot;#,##0"/>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0"/>
        <name val="Arial"/>
        <family val="2"/>
        <scheme val="none"/>
      </font>
      <fill>
        <patternFill patternType="solid">
          <fgColor indexed="64"/>
          <bgColor theme="8"/>
        </patternFill>
      </fill>
      <alignment horizontal="center" vertical="center" textRotation="0" wrapText="1"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1"/>
        <color theme="0"/>
        <name val="Arial"/>
        <family val="2"/>
        <scheme val="none"/>
      </font>
      <fill>
        <patternFill patternType="solid">
          <fgColor indexed="64"/>
          <bgColor theme="8"/>
        </patternFill>
      </fill>
      <alignment horizontal="center" vertical="center" textRotation="0" wrapText="1" indent="0" justifyLastLine="0" shrinkToFit="0" readingOrder="0"/>
      <border diagonalUp="0" diagonalDown="0">
        <left/>
        <right style="thin">
          <color indexed="64"/>
        </right>
        <top style="thin">
          <color indexed="64"/>
        </top>
        <bottom style="thin">
          <color indexed="64"/>
        </bottom>
        <vertical/>
        <horizontal/>
      </border>
    </dxf>
    <dxf>
      <border outline="0">
        <left style="thin">
          <color indexed="64"/>
        </left>
        <top style="thin">
          <color indexed="64"/>
        </top>
      </border>
    </dxf>
    <dxf>
      <border outline="0">
        <bottom style="thin">
          <color indexed="64"/>
        </bottom>
      </border>
    </dxf>
    <dxf>
      <font>
        <b val="0"/>
        <i val="0"/>
        <strike val="0"/>
        <condense val="0"/>
        <extend val="0"/>
        <outline val="0"/>
        <shadow val="0"/>
        <u val="none"/>
        <vertAlign val="baseline"/>
        <sz val="11"/>
        <color theme="0"/>
        <name val="Arial"/>
        <family val="2"/>
        <scheme val="none"/>
      </font>
      <numFmt numFmtId="2" formatCode="0.00"/>
      <fill>
        <patternFill patternType="solid">
          <fgColor indexed="64"/>
          <bgColor theme="8"/>
        </patternFill>
      </fill>
      <alignment horizontal="center" vertical="center" textRotation="0" wrapText="1" indent="0" justifyLastLine="0" shrinkToFit="0" readingOrder="0"/>
      <border diagonalUp="0" diagonalDown="0" outline="0">
        <left style="thin">
          <color indexed="64"/>
        </left>
        <right style="thin">
          <color indexed="64"/>
        </right>
        <top/>
        <bottom/>
      </border>
    </dxf>
    <dxf>
      <fill>
        <patternFill>
          <fgColor indexed="64"/>
          <bgColor rgb="FFC3C3EA"/>
        </patternFill>
      </fill>
    </dxf>
    <dxf>
      <fill>
        <patternFill>
          <fgColor indexed="64"/>
          <bgColor rgb="FF00AAAA"/>
        </patternFill>
      </fill>
    </dxf>
    <dxf>
      <fill>
        <patternFill>
          <fgColor indexed="64"/>
          <bgColor rgb="FFC3C3EA"/>
        </patternFill>
      </fill>
    </dxf>
    <dxf>
      <fill>
        <patternFill>
          <fgColor indexed="64"/>
          <bgColor rgb="FF00AAAA"/>
        </patternFill>
      </fill>
    </dxf>
    <dxf>
      <fill>
        <patternFill>
          <fgColor indexed="64"/>
          <bgColor rgb="FFC3C3EA"/>
        </patternFill>
      </fill>
    </dxf>
    <dxf>
      <fill>
        <patternFill>
          <fgColor indexed="64"/>
          <bgColor rgb="FF00AAAA"/>
        </patternFill>
      </fill>
    </dxf>
    <dxf>
      <fill>
        <patternFill>
          <fgColor indexed="64"/>
          <bgColor rgb="FFC3C3EA"/>
        </patternFill>
      </fill>
    </dxf>
    <dxf>
      <fill>
        <patternFill>
          <fgColor indexed="64"/>
          <bgColor rgb="FF00AAAA"/>
        </patternFill>
      </fill>
    </dxf>
    <dxf>
      <fill>
        <patternFill>
          <fgColor indexed="64"/>
          <bgColor rgb="FFC3C3EA"/>
        </patternFill>
      </fill>
    </dxf>
    <dxf>
      <fill>
        <patternFill>
          <fgColor indexed="64"/>
          <bgColor rgb="FF00AAAA"/>
        </patternFill>
      </fill>
    </dxf>
    <dxf>
      <fill>
        <patternFill>
          <fgColor indexed="64"/>
          <bgColor rgb="FFC3C3EA"/>
        </patternFill>
      </fill>
    </dxf>
    <dxf>
      <fill>
        <patternFill>
          <fgColor indexed="64"/>
          <bgColor rgb="FF00AAAA"/>
        </patternFill>
      </fill>
    </dxf>
    <dxf>
      <fill>
        <patternFill>
          <fgColor indexed="64"/>
          <bgColor rgb="FFC3C3EA"/>
        </patternFill>
      </fill>
    </dxf>
    <dxf>
      <fill>
        <patternFill>
          <fgColor indexed="64"/>
          <bgColor rgb="FF00AAAA"/>
        </patternFill>
      </fill>
    </dxf>
    <dxf>
      <fill>
        <patternFill>
          <fgColor indexed="64"/>
          <bgColor rgb="FFC3C3EA"/>
        </patternFill>
      </fill>
    </dxf>
    <dxf>
      <fill>
        <patternFill>
          <fgColor indexed="64"/>
          <bgColor rgb="FF00AAAA"/>
        </patternFill>
      </fill>
    </dxf>
    <dxf>
      <fill>
        <patternFill>
          <fgColor indexed="64"/>
          <bgColor rgb="FFC3C3EA"/>
        </patternFill>
      </fill>
    </dxf>
    <dxf>
      <fill>
        <patternFill>
          <fgColor indexed="64"/>
          <bgColor rgb="FF00AAAA"/>
        </patternFill>
      </fill>
    </dxf>
    <dxf>
      <fill>
        <patternFill>
          <fgColor indexed="64"/>
          <bgColor rgb="FFC3C3EA"/>
        </patternFill>
      </fill>
    </dxf>
    <dxf>
      <fill>
        <patternFill>
          <fgColor indexed="64"/>
          <bgColor rgb="FF00AAAA"/>
        </patternFill>
      </fill>
    </dxf>
    <dxf>
      <fill>
        <patternFill>
          <fgColor indexed="64"/>
          <bgColor rgb="FFC3C3EA"/>
        </patternFill>
      </fill>
    </dxf>
    <dxf>
      <fill>
        <patternFill>
          <fgColor indexed="64"/>
          <bgColor rgb="FF00AAAA"/>
        </patternFill>
      </fill>
    </dxf>
    <dxf>
      <fill>
        <patternFill>
          <fgColor indexed="64"/>
          <bgColor rgb="FFC3C3EA"/>
        </patternFill>
      </fill>
    </dxf>
    <dxf>
      <fill>
        <patternFill>
          <fgColor indexed="64"/>
          <bgColor rgb="FF00AAAA"/>
        </patternFill>
      </fill>
    </dxf>
    <dxf>
      <fill>
        <patternFill>
          <fgColor indexed="64"/>
          <bgColor rgb="FFC3C3EA"/>
        </patternFill>
      </fill>
    </dxf>
    <dxf>
      <fill>
        <patternFill>
          <fgColor indexed="64"/>
          <bgColor rgb="FF00AAAA"/>
        </patternFill>
      </fill>
    </dxf>
    <dxf>
      <fill>
        <patternFill>
          <fgColor indexed="64"/>
          <bgColor rgb="FFC3C3EA"/>
        </patternFill>
      </fill>
    </dxf>
    <dxf>
      <fill>
        <patternFill>
          <fgColor indexed="64"/>
          <bgColor rgb="FF00AAAA"/>
        </patternFill>
      </fill>
    </dxf>
    <dxf>
      <fill>
        <patternFill>
          <fgColor indexed="64"/>
          <bgColor rgb="FFC3C3EA"/>
        </patternFill>
      </fill>
    </dxf>
    <dxf>
      <fill>
        <patternFill>
          <fgColor indexed="64"/>
          <bgColor rgb="FF00AAAA"/>
        </patternFill>
      </fill>
    </dxf>
    <dxf>
      <fill>
        <patternFill>
          <fgColor indexed="64"/>
          <bgColor rgb="FFC3C3EA"/>
        </patternFill>
      </fill>
    </dxf>
    <dxf>
      <fill>
        <patternFill>
          <fgColor indexed="64"/>
          <bgColor rgb="FF00AAAA"/>
        </patternFill>
      </fill>
    </dxf>
    <dxf>
      <font>
        <condense val="0"/>
        <extend val="0"/>
        <color indexed="9"/>
      </font>
    </dxf>
    <dxf>
      <font>
        <condense val="0"/>
        <extend val="0"/>
        <color indexed="9"/>
      </font>
    </dxf>
  </dxfs>
  <tableStyles count="0" defaultTableStyle="TableStyleMedium2" defaultPivotStyle="PivotStyleLight16"/>
  <colors>
    <mruColors>
      <color rgb="FFFF66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microsoft.com/office/2017/10/relationships/person" Target="persons/perso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23.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24.xml.rels><?xml version="1.0" encoding="UTF-8" standalone="yes"?>
<Relationships xmlns="http://schemas.openxmlformats.org/package/2006/relationships"><Relationship Id="rId2" Type="http://schemas.microsoft.com/office/2011/relationships/chartColorStyle" Target="colors24.xml"/><Relationship Id="rId1" Type="http://schemas.microsoft.com/office/2011/relationships/chartStyle" Target="style24.xml"/></Relationships>
</file>

<file path=xl/charts/_rels/chart25.xml.rels><?xml version="1.0" encoding="UTF-8" standalone="yes"?>
<Relationships xmlns="http://schemas.openxmlformats.org/package/2006/relationships"><Relationship Id="rId2" Type="http://schemas.microsoft.com/office/2011/relationships/chartColorStyle" Target="colors25.xml"/><Relationship Id="rId1" Type="http://schemas.microsoft.com/office/2011/relationships/chartStyle" Target="style25.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Dwellings</a:t>
            </a:r>
            <a:r>
              <a:rPr lang="en-US" baseline="0"/>
              <a:t> (%) by Occupancy (2021)</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tx>
            <c:strRef>
              <c:f>'4.1 CT Occupation Profile'!$C$17</c:f>
              <c:strCache>
                <c:ptCount val="1"/>
                <c:pt idx="0">
                  <c:v>Moray</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5E88-4D4E-A233-64E1FE44D4F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5E88-4D4E-A233-64E1FE44D4F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5E88-4D4E-A233-64E1FE44D4F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5E88-4D4E-A233-64E1FE44D4F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5E88-4D4E-A233-64E1FE44D4F0}"/>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5E88-4D4E-A233-64E1FE44D4F0}"/>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5E88-4D4E-A233-64E1FE44D4F0}"/>
              </c:ext>
            </c:extLst>
          </c:dPt>
          <c:cat>
            <c:strRef>
              <c:extLst>
                <c:ext xmlns:c15="http://schemas.microsoft.com/office/drawing/2012/chart" uri="{02D57815-91ED-43cb-92C2-25804820EDAC}">
                  <c15:fullRef>
                    <c15:sqref>'4.1 CT Occupation Profile'!$B$18:$B$25</c15:sqref>
                  </c15:fullRef>
                </c:ext>
              </c:extLst>
              <c:f>'4.1 CT Occupation Profile'!$B$19:$B$25</c:f>
              <c:strCache>
                <c:ptCount val="7"/>
                <c:pt idx="0">
                  <c:v>Occupied dwellings</c:v>
                </c:pt>
                <c:pt idx="1">
                  <c:v>Vacant dwellings</c:v>
                </c:pt>
                <c:pt idx="2">
                  <c:v>Dwellings with 'unoccupied exemptions'</c:v>
                </c:pt>
                <c:pt idx="3">
                  <c:v>Long-term empty dwellings</c:v>
                </c:pt>
                <c:pt idx="4">
                  <c:v>Second homes</c:v>
                </c:pt>
                <c:pt idx="5">
                  <c:v>Dwellings with a single adult discount</c:v>
                </c:pt>
                <c:pt idx="6">
                  <c:v>Dwellings with 'occupied exemptions'</c:v>
                </c:pt>
              </c:strCache>
            </c:strRef>
          </c:cat>
          <c:val>
            <c:numRef>
              <c:extLst>
                <c:ext xmlns:c15="http://schemas.microsoft.com/office/drawing/2012/chart" uri="{02D57815-91ED-43cb-92C2-25804820EDAC}">
                  <c15:fullRef>
                    <c15:sqref>'4.1 CT Occupation Profile'!$C$18:$C$25</c15:sqref>
                  </c15:fullRef>
                </c:ext>
              </c:extLst>
              <c:f>'4.1 CT Occupation Profile'!$C$19:$C$25</c:f>
              <c:numCache>
                <c:formatCode>0%</c:formatCode>
                <c:ptCount val="7"/>
                <c:pt idx="0">
                  <c:v>0.94558766191569554</c:v>
                </c:pt>
                <c:pt idx="1">
                  <c:v>3.7776718797383355E-2</c:v>
                </c:pt>
                <c:pt idx="2">
                  <c:v>1.9928085604124249E-2</c:v>
                </c:pt>
                <c:pt idx="3">
                  <c:v>1.7848633193259109E-2</c:v>
                </c:pt>
                <c:pt idx="4">
                  <c:v>1.6635619286921109E-2</c:v>
                </c:pt>
                <c:pt idx="5">
                  <c:v>0.3549148724169302</c:v>
                </c:pt>
                <c:pt idx="6">
                  <c:v>3.8556513451457781E-2</c:v>
                </c:pt>
              </c:numCache>
            </c:numRef>
          </c:val>
          <c:extLst>
            <c:ext xmlns:c15="http://schemas.microsoft.com/office/drawing/2012/chart" uri="{02D57815-91ED-43cb-92C2-25804820EDAC}">
              <c15:categoryFilterExceptions/>
            </c:ext>
            <c:ext xmlns:c16="http://schemas.microsoft.com/office/drawing/2014/chart" uri="{C3380CC4-5D6E-409C-BE32-E72D297353CC}">
              <c16:uniqueId val="{0000000E-5E88-4D4E-A233-64E1FE44D4F0}"/>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Social</a:t>
            </a:r>
            <a:r>
              <a:rPr lang="en-US" baseline="0"/>
              <a:t> Housing distribution by HMA (%)</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6"/>
          <c:order val="6"/>
          <c:tx>
            <c:strRef>
              <c:f>'4.2 Tenure Profile'!$I$20</c:f>
              <c:strCache>
                <c:ptCount val="1"/>
                <c:pt idx="0">
                  <c:v>Social renting distribution</c:v>
                </c:pt>
              </c:strCache>
            </c:strRef>
          </c:tx>
          <c:spPr>
            <a:solidFill>
              <a:schemeClr val="accent2"/>
            </a:solidFill>
            <a:ln>
              <a:noFill/>
            </a:ln>
            <a:effectLst/>
          </c:spPr>
          <c:invertIfNegative val="0"/>
          <c:cat>
            <c:strRef>
              <c:extLst>
                <c:ext xmlns:c15="http://schemas.microsoft.com/office/drawing/2012/chart" uri="{02D57815-91ED-43cb-92C2-25804820EDAC}">
                  <c15:fullRef>
                    <c15:sqref>'4.2 Tenure Profile'!$B$21:$B$27</c15:sqref>
                  </c15:fullRef>
                </c:ext>
              </c:extLst>
              <c:f>'4.2 Tenure Profile'!$B$21:$B$26</c:f>
              <c:strCache>
                <c:ptCount val="6"/>
                <c:pt idx="0">
                  <c:v>Buckie</c:v>
                </c:pt>
                <c:pt idx="1">
                  <c:v>Cairngorms NP</c:v>
                </c:pt>
                <c:pt idx="2">
                  <c:v>Elgin</c:v>
                </c:pt>
                <c:pt idx="3">
                  <c:v>Forres</c:v>
                </c:pt>
                <c:pt idx="4">
                  <c:v>Keith</c:v>
                </c:pt>
                <c:pt idx="5">
                  <c:v>Speyside</c:v>
                </c:pt>
              </c:strCache>
            </c:strRef>
          </c:cat>
          <c:val>
            <c:numRef>
              <c:extLst>
                <c:ext xmlns:c15="http://schemas.microsoft.com/office/drawing/2012/chart" uri="{02D57815-91ED-43cb-92C2-25804820EDAC}">
                  <c15:fullRef>
                    <c15:sqref>'4.2 Tenure Profile'!$I$21:$I$27</c15:sqref>
                  </c15:fullRef>
                </c:ext>
              </c:extLst>
              <c:f>'4.2 Tenure Profile'!$I$21:$I$26</c:f>
              <c:numCache>
                <c:formatCode>0.0%</c:formatCode>
                <c:ptCount val="6"/>
                <c:pt idx="0">
                  <c:v>0.18547658970721012</c:v>
                </c:pt>
                <c:pt idx="1">
                  <c:v>9.9316393654069399E-3</c:v>
                </c:pt>
                <c:pt idx="2">
                  <c:v>0.49980652650586871</c:v>
                </c:pt>
                <c:pt idx="3">
                  <c:v>0.15671353024635626</c:v>
                </c:pt>
                <c:pt idx="4">
                  <c:v>8.4870372758932028E-2</c:v>
                </c:pt>
                <c:pt idx="5">
                  <c:v>6.3201341416225978E-2</c:v>
                </c:pt>
              </c:numCache>
            </c:numRef>
          </c:val>
          <c:extLst>
            <c:ext xmlns:c16="http://schemas.microsoft.com/office/drawing/2014/chart" uri="{C3380CC4-5D6E-409C-BE32-E72D297353CC}">
              <c16:uniqueId val="{00000006-DC46-4EE7-99BF-2BB13455A4A1}"/>
            </c:ext>
          </c:extLst>
        </c:ser>
        <c:dLbls>
          <c:showLegendKey val="0"/>
          <c:showVal val="0"/>
          <c:showCatName val="0"/>
          <c:showSerName val="0"/>
          <c:showPercent val="0"/>
          <c:showBubbleSize val="0"/>
        </c:dLbls>
        <c:gapWidth val="219"/>
        <c:overlap val="-27"/>
        <c:axId val="500469824"/>
        <c:axId val="500471136"/>
        <c:extLst>
          <c:ext xmlns:c15="http://schemas.microsoft.com/office/drawing/2012/chart" uri="{02D57815-91ED-43cb-92C2-25804820EDAC}">
            <c15:filteredBarSeries>
              <c15:ser>
                <c:idx val="0"/>
                <c:order val="0"/>
                <c:tx>
                  <c:strRef>
                    <c:extLst>
                      <c:ext uri="{02D57815-91ED-43cb-92C2-25804820EDAC}">
                        <c15:formulaRef>
                          <c15:sqref>'4.2 Tenure Profile'!$C$19:$C$20</c15:sqref>
                        </c15:formulaRef>
                      </c:ext>
                    </c:extLst>
                    <c:strCache>
                      <c:ptCount val="2"/>
                      <c:pt idx="0">
                        <c:v>Table 4.3c Housing tenure within HMA's</c:v>
                      </c:pt>
                      <c:pt idx="1">
                        <c:v>Total</c:v>
                      </c:pt>
                    </c:strCache>
                  </c:strRef>
                </c:tx>
                <c:spPr>
                  <a:solidFill>
                    <a:schemeClr val="accent1"/>
                  </a:solidFill>
                  <a:ln>
                    <a:noFill/>
                  </a:ln>
                  <a:effectLst/>
                </c:spPr>
                <c:invertIfNegative val="0"/>
                <c:cat>
                  <c:strRef>
                    <c:extLst>
                      <c:ext uri="{02D57815-91ED-43cb-92C2-25804820EDAC}">
                        <c15:fullRef>
                          <c15:sqref>'4.2 Tenure Profile'!$B$21:$B$27</c15:sqref>
                        </c15:fullRef>
                        <c15:formulaRef>
                          <c15:sqref>'4.2 Tenure Profile'!$B$21:$B$26</c15:sqref>
                        </c15:formulaRef>
                      </c:ext>
                    </c:extLst>
                    <c:strCache>
                      <c:ptCount val="6"/>
                      <c:pt idx="0">
                        <c:v>Buckie</c:v>
                      </c:pt>
                      <c:pt idx="1">
                        <c:v>Cairngorms NP</c:v>
                      </c:pt>
                      <c:pt idx="2">
                        <c:v>Elgin</c:v>
                      </c:pt>
                      <c:pt idx="3">
                        <c:v>Forres</c:v>
                      </c:pt>
                      <c:pt idx="4">
                        <c:v>Keith</c:v>
                      </c:pt>
                      <c:pt idx="5">
                        <c:v>Speyside</c:v>
                      </c:pt>
                    </c:strCache>
                  </c:strRef>
                </c:cat>
                <c:val>
                  <c:numRef>
                    <c:extLst>
                      <c:ext uri="{02D57815-91ED-43cb-92C2-25804820EDAC}">
                        <c15:fullRef>
                          <c15:sqref>'4.2 Tenure Profile'!$C$21:$C$27</c15:sqref>
                        </c15:fullRef>
                        <c15:formulaRef>
                          <c15:sqref>'4.2 Tenure Profile'!$C$21:$C$26</c15:sqref>
                        </c15:formulaRef>
                      </c:ext>
                    </c:extLst>
                    <c:numCache>
                      <c:formatCode>#,##0</c:formatCode>
                      <c:ptCount val="6"/>
                      <c:pt idx="0">
                        <c:v>6617</c:v>
                      </c:pt>
                      <c:pt idx="1">
                        <c:v>731</c:v>
                      </c:pt>
                      <c:pt idx="2">
                        <c:v>19490</c:v>
                      </c:pt>
                      <c:pt idx="3">
                        <c:v>6993</c:v>
                      </c:pt>
                      <c:pt idx="4">
                        <c:v>3417</c:v>
                      </c:pt>
                      <c:pt idx="5">
                        <c:v>2814</c:v>
                      </c:pt>
                    </c:numCache>
                  </c:numRef>
                </c:val>
                <c:extLst>
                  <c:ext xmlns:c16="http://schemas.microsoft.com/office/drawing/2014/chart" uri="{C3380CC4-5D6E-409C-BE32-E72D297353CC}">
                    <c16:uniqueId val="{00000000-DC46-4EE7-99BF-2BB13455A4A1}"/>
                  </c:ext>
                </c:extLst>
              </c15:ser>
            </c15:filteredBarSeries>
            <c15:filteredBarSeries>
              <c15:ser>
                <c:idx val="1"/>
                <c:order val="1"/>
                <c:tx>
                  <c:strRef>
                    <c:extLst xmlns:c15="http://schemas.microsoft.com/office/drawing/2012/chart">
                      <c:ext xmlns:c15="http://schemas.microsoft.com/office/drawing/2012/chart" uri="{02D57815-91ED-43cb-92C2-25804820EDAC}">
                        <c15:formulaRef>
                          <c15:sqref>'4.2 Tenure Profile'!$D$19:$D$20</c15:sqref>
                        </c15:formulaRef>
                      </c:ext>
                    </c:extLst>
                    <c:strCache>
                      <c:ptCount val="2"/>
                      <c:pt idx="0">
                        <c:v>Table 4.3c Housing tenure within HMA's</c:v>
                      </c:pt>
                      <c:pt idx="1">
                        <c:v>Owned outright</c:v>
                      </c:pt>
                    </c:strCache>
                  </c:strRef>
                </c:tx>
                <c:spPr>
                  <a:solidFill>
                    <a:schemeClr val="accent2"/>
                  </a:solidFill>
                  <a:ln>
                    <a:noFill/>
                  </a:ln>
                  <a:effectLst/>
                </c:spPr>
                <c:invertIfNegative val="0"/>
                <c:cat>
                  <c:strRef>
                    <c:extLst>
                      <c:ext xmlns:c15="http://schemas.microsoft.com/office/drawing/2012/chart" uri="{02D57815-91ED-43cb-92C2-25804820EDAC}">
                        <c15:fullRef>
                          <c15:sqref>'4.2 Tenure Profile'!$B$21:$B$27</c15:sqref>
                        </c15:fullRef>
                        <c15:formulaRef>
                          <c15:sqref>'4.2 Tenure Profile'!$B$21:$B$26</c15:sqref>
                        </c15:formulaRef>
                      </c:ext>
                    </c:extLst>
                    <c:strCache>
                      <c:ptCount val="6"/>
                      <c:pt idx="0">
                        <c:v>Buckie</c:v>
                      </c:pt>
                      <c:pt idx="1">
                        <c:v>Cairngorms NP</c:v>
                      </c:pt>
                      <c:pt idx="2">
                        <c:v>Elgin</c:v>
                      </c:pt>
                      <c:pt idx="3">
                        <c:v>Forres</c:v>
                      </c:pt>
                      <c:pt idx="4">
                        <c:v>Keith</c:v>
                      </c:pt>
                      <c:pt idx="5">
                        <c:v>Speyside</c:v>
                      </c:pt>
                    </c:strCache>
                  </c:strRef>
                </c:cat>
                <c:val>
                  <c:numRef>
                    <c:extLst>
                      <c:ext xmlns:c15="http://schemas.microsoft.com/office/drawing/2012/chart" uri="{02D57815-91ED-43cb-92C2-25804820EDAC}">
                        <c15:fullRef>
                          <c15:sqref>'4.2 Tenure Profile'!$D$21:$D$27</c15:sqref>
                        </c15:fullRef>
                        <c15:formulaRef>
                          <c15:sqref>'4.2 Tenure Profile'!$D$21:$D$26</c15:sqref>
                        </c15:formulaRef>
                      </c:ext>
                    </c:extLst>
                    <c:numCache>
                      <c:formatCode>#,##0</c:formatCode>
                      <c:ptCount val="6"/>
                      <c:pt idx="0">
                        <c:v>2571</c:v>
                      </c:pt>
                      <c:pt idx="1">
                        <c:v>276</c:v>
                      </c:pt>
                      <c:pt idx="2">
                        <c:v>6212</c:v>
                      </c:pt>
                      <c:pt idx="3">
                        <c:v>2372</c:v>
                      </c:pt>
                      <c:pt idx="4">
                        <c:v>1427</c:v>
                      </c:pt>
                      <c:pt idx="5">
                        <c:v>1112</c:v>
                      </c:pt>
                    </c:numCache>
                  </c:numRef>
                </c:val>
                <c:extLst xmlns:c15="http://schemas.microsoft.com/office/drawing/2012/chart">
                  <c:ext xmlns:c16="http://schemas.microsoft.com/office/drawing/2014/chart" uri="{C3380CC4-5D6E-409C-BE32-E72D297353CC}">
                    <c16:uniqueId val="{00000001-DC46-4EE7-99BF-2BB13455A4A1}"/>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'4.2 Tenure Profile'!$E$19:$E$20</c15:sqref>
                        </c15:formulaRef>
                      </c:ext>
                    </c:extLst>
                    <c:strCache>
                      <c:ptCount val="2"/>
                      <c:pt idx="0">
                        <c:v>Table 4.3c Housing tenure within HMA's</c:v>
                      </c:pt>
                      <c:pt idx="1">
                        <c:v>Owned mortgage</c:v>
                      </c:pt>
                    </c:strCache>
                  </c:strRef>
                </c:tx>
                <c:spPr>
                  <a:solidFill>
                    <a:schemeClr val="accent3"/>
                  </a:solidFill>
                  <a:ln>
                    <a:noFill/>
                  </a:ln>
                  <a:effectLst/>
                </c:spPr>
                <c:invertIfNegative val="0"/>
                <c:cat>
                  <c:strRef>
                    <c:extLst>
                      <c:ext xmlns:c15="http://schemas.microsoft.com/office/drawing/2012/chart" uri="{02D57815-91ED-43cb-92C2-25804820EDAC}">
                        <c15:fullRef>
                          <c15:sqref>'4.2 Tenure Profile'!$B$21:$B$27</c15:sqref>
                        </c15:fullRef>
                        <c15:formulaRef>
                          <c15:sqref>'4.2 Tenure Profile'!$B$21:$B$26</c15:sqref>
                        </c15:formulaRef>
                      </c:ext>
                    </c:extLst>
                    <c:strCache>
                      <c:ptCount val="6"/>
                      <c:pt idx="0">
                        <c:v>Buckie</c:v>
                      </c:pt>
                      <c:pt idx="1">
                        <c:v>Cairngorms NP</c:v>
                      </c:pt>
                      <c:pt idx="2">
                        <c:v>Elgin</c:v>
                      </c:pt>
                      <c:pt idx="3">
                        <c:v>Forres</c:v>
                      </c:pt>
                      <c:pt idx="4">
                        <c:v>Keith</c:v>
                      </c:pt>
                      <c:pt idx="5">
                        <c:v>Speyside</c:v>
                      </c:pt>
                    </c:strCache>
                  </c:strRef>
                </c:cat>
                <c:val>
                  <c:numRef>
                    <c:extLst>
                      <c:ext xmlns:c15="http://schemas.microsoft.com/office/drawing/2012/chart" uri="{02D57815-91ED-43cb-92C2-25804820EDAC}">
                        <c15:fullRef>
                          <c15:sqref>'4.2 Tenure Profile'!$E$21:$E$27</c15:sqref>
                        </c15:fullRef>
                        <c15:formulaRef>
                          <c15:sqref>'4.2 Tenure Profile'!$E$21:$E$26</c15:sqref>
                        </c15:formulaRef>
                      </c:ext>
                    </c:extLst>
                    <c:numCache>
                      <c:formatCode>#,##0</c:formatCode>
                      <c:ptCount val="6"/>
                      <c:pt idx="0">
                        <c:v>2051</c:v>
                      </c:pt>
                      <c:pt idx="1">
                        <c:v>173</c:v>
                      </c:pt>
                      <c:pt idx="2">
                        <c:v>6417</c:v>
                      </c:pt>
                      <c:pt idx="3">
                        <c:v>2072</c:v>
                      </c:pt>
                      <c:pt idx="4">
                        <c:v>903</c:v>
                      </c:pt>
                      <c:pt idx="5">
                        <c:v>823</c:v>
                      </c:pt>
                    </c:numCache>
                  </c:numRef>
                </c:val>
                <c:extLst xmlns:c15="http://schemas.microsoft.com/office/drawing/2012/chart">
                  <c:ext xmlns:c16="http://schemas.microsoft.com/office/drawing/2014/chart" uri="{C3380CC4-5D6E-409C-BE32-E72D297353CC}">
                    <c16:uniqueId val="{00000002-DC46-4EE7-99BF-2BB13455A4A1}"/>
                  </c:ext>
                </c:extLst>
              </c15:ser>
            </c15:filteredBarSeries>
            <c15:filteredBarSeries>
              <c15:ser>
                <c:idx val="3"/>
                <c:order val="3"/>
                <c:tx>
                  <c:strRef>
                    <c:extLst xmlns:c15="http://schemas.microsoft.com/office/drawing/2012/chart">
                      <c:ext xmlns:c15="http://schemas.microsoft.com/office/drawing/2012/chart" uri="{02D57815-91ED-43cb-92C2-25804820EDAC}">
                        <c15:formulaRef>
                          <c15:sqref>'4.2 Tenure Profile'!$F$19:$F$20</c15:sqref>
                        </c15:formulaRef>
                      </c:ext>
                    </c:extLst>
                    <c:strCache>
                      <c:ptCount val="2"/>
                      <c:pt idx="0">
                        <c:v>Table 4.3c Housing tenure within HMA's</c:v>
                      </c:pt>
                      <c:pt idx="1">
                        <c:v>Social rented</c:v>
                      </c:pt>
                    </c:strCache>
                  </c:strRef>
                </c:tx>
                <c:spPr>
                  <a:solidFill>
                    <a:schemeClr val="accent4"/>
                  </a:solidFill>
                  <a:ln>
                    <a:noFill/>
                  </a:ln>
                  <a:effectLst/>
                </c:spPr>
                <c:invertIfNegative val="0"/>
                <c:cat>
                  <c:strRef>
                    <c:extLst>
                      <c:ext xmlns:c15="http://schemas.microsoft.com/office/drawing/2012/chart" uri="{02D57815-91ED-43cb-92C2-25804820EDAC}">
                        <c15:fullRef>
                          <c15:sqref>'4.2 Tenure Profile'!$B$21:$B$27</c15:sqref>
                        </c15:fullRef>
                        <c15:formulaRef>
                          <c15:sqref>'4.2 Tenure Profile'!$B$21:$B$26</c15:sqref>
                        </c15:formulaRef>
                      </c:ext>
                    </c:extLst>
                    <c:strCache>
                      <c:ptCount val="6"/>
                      <c:pt idx="0">
                        <c:v>Buckie</c:v>
                      </c:pt>
                      <c:pt idx="1">
                        <c:v>Cairngorms NP</c:v>
                      </c:pt>
                      <c:pt idx="2">
                        <c:v>Elgin</c:v>
                      </c:pt>
                      <c:pt idx="3">
                        <c:v>Forres</c:v>
                      </c:pt>
                      <c:pt idx="4">
                        <c:v>Keith</c:v>
                      </c:pt>
                      <c:pt idx="5">
                        <c:v>Speyside</c:v>
                      </c:pt>
                    </c:strCache>
                  </c:strRef>
                </c:cat>
                <c:val>
                  <c:numRef>
                    <c:extLst>
                      <c:ext xmlns:c15="http://schemas.microsoft.com/office/drawing/2012/chart" uri="{02D57815-91ED-43cb-92C2-25804820EDAC}">
                        <c15:fullRef>
                          <c15:sqref>'4.2 Tenure Profile'!$F$21:$F$27</c15:sqref>
                        </c15:fullRef>
                        <c15:formulaRef>
                          <c15:sqref>'4.2 Tenure Profile'!$F$21:$F$26</c15:sqref>
                        </c15:formulaRef>
                      </c:ext>
                    </c:extLst>
                    <c:numCache>
                      <c:formatCode>#,##0</c:formatCode>
                      <c:ptCount val="6"/>
                      <c:pt idx="0">
                        <c:v>1438</c:v>
                      </c:pt>
                      <c:pt idx="1">
                        <c:v>77</c:v>
                      </c:pt>
                      <c:pt idx="2">
                        <c:v>3875</c:v>
                      </c:pt>
                      <c:pt idx="3">
                        <c:v>1215</c:v>
                      </c:pt>
                      <c:pt idx="4">
                        <c:v>658</c:v>
                      </c:pt>
                      <c:pt idx="5">
                        <c:v>490</c:v>
                      </c:pt>
                    </c:numCache>
                  </c:numRef>
                </c:val>
                <c:extLst xmlns:c15="http://schemas.microsoft.com/office/drawing/2012/chart">
                  <c:ext xmlns:c16="http://schemas.microsoft.com/office/drawing/2014/chart" uri="{C3380CC4-5D6E-409C-BE32-E72D297353CC}">
                    <c16:uniqueId val="{00000003-DC46-4EE7-99BF-2BB13455A4A1}"/>
                  </c:ext>
                </c:extLst>
              </c15:ser>
            </c15:filteredBarSeries>
            <c15:filteredBarSeries>
              <c15:ser>
                <c:idx val="4"/>
                <c:order val="4"/>
                <c:tx>
                  <c:strRef>
                    <c:extLst xmlns:c15="http://schemas.microsoft.com/office/drawing/2012/chart">
                      <c:ext xmlns:c15="http://schemas.microsoft.com/office/drawing/2012/chart" uri="{02D57815-91ED-43cb-92C2-25804820EDAC}">
                        <c15:formulaRef>
                          <c15:sqref>'4.2 Tenure Profile'!$G$19:$G$20</c15:sqref>
                        </c15:formulaRef>
                      </c:ext>
                    </c:extLst>
                    <c:strCache>
                      <c:ptCount val="2"/>
                      <c:pt idx="0">
                        <c:v>Table 4.3c Housing tenure within HMA's</c:v>
                      </c:pt>
                      <c:pt idx="1">
                        <c:v>Private rented</c:v>
                      </c:pt>
                    </c:strCache>
                  </c:strRef>
                </c:tx>
                <c:spPr>
                  <a:solidFill>
                    <a:schemeClr val="accent5"/>
                  </a:solidFill>
                  <a:ln>
                    <a:noFill/>
                  </a:ln>
                  <a:effectLst/>
                </c:spPr>
                <c:invertIfNegative val="0"/>
                <c:cat>
                  <c:strRef>
                    <c:extLst>
                      <c:ext xmlns:c15="http://schemas.microsoft.com/office/drawing/2012/chart" uri="{02D57815-91ED-43cb-92C2-25804820EDAC}">
                        <c15:fullRef>
                          <c15:sqref>'4.2 Tenure Profile'!$B$21:$B$27</c15:sqref>
                        </c15:fullRef>
                        <c15:formulaRef>
                          <c15:sqref>'4.2 Tenure Profile'!$B$21:$B$26</c15:sqref>
                        </c15:formulaRef>
                      </c:ext>
                    </c:extLst>
                    <c:strCache>
                      <c:ptCount val="6"/>
                      <c:pt idx="0">
                        <c:v>Buckie</c:v>
                      </c:pt>
                      <c:pt idx="1">
                        <c:v>Cairngorms NP</c:v>
                      </c:pt>
                      <c:pt idx="2">
                        <c:v>Elgin</c:v>
                      </c:pt>
                      <c:pt idx="3">
                        <c:v>Forres</c:v>
                      </c:pt>
                      <c:pt idx="4">
                        <c:v>Keith</c:v>
                      </c:pt>
                      <c:pt idx="5">
                        <c:v>Speyside</c:v>
                      </c:pt>
                    </c:strCache>
                  </c:strRef>
                </c:cat>
                <c:val>
                  <c:numRef>
                    <c:extLst>
                      <c:ext xmlns:c15="http://schemas.microsoft.com/office/drawing/2012/chart" uri="{02D57815-91ED-43cb-92C2-25804820EDAC}">
                        <c15:fullRef>
                          <c15:sqref>'4.2 Tenure Profile'!$G$21:$G$27</c15:sqref>
                        </c15:fullRef>
                        <c15:formulaRef>
                          <c15:sqref>'4.2 Tenure Profile'!$G$21:$G$26</c15:sqref>
                        </c15:formulaRef>
                      </c:ext>
                    </c:extLst>
                    <c:numCache>
                      <c:formatCode>#,##0</c:formatCode>
                      <c:ptCount val="6"/>
                      <c:pt idx="0">
                        <c:v>557</c:v>
                      </c:pt>
                      <c:pt idx="1">
                        <c:v>205</c:v>
                      </c:pt>
                      <c:pt idx="2">
                        <c:v>2986</c:v>
                      </c:pt>
                      <c:pt idx="3">
                        <c:v>1334</c:v>
                      </c:pt>
                      <c:pt idx="4">
                        <c:v>429</c:v>
                      </c:pt>
                      <c:pt idx="5">
                        <c:v>389</c:v>
                      </c:pt>
                    </c:numCache>
                  </c:numRef>
                </c:val>
                <c:extLst xmlns:c15="http://schemas.microsoft.com/office/drawing/2012/chart">
                  <c:ext xmlns:c16="http://schemas.microsoft.com/office/drawing/2014/chart" uri="{C3380CC4-5D6E-409C-BE32-E72D297353CC}">
                    <c16:uniqueId val="{00000004-DC46-4EE7-99BF-2BB13455A4A1}"/>
                  </c:ext>
                </c:extLst>
              </c15:ser>
            </c15:filteredBarSeries>
            <c15:filteredBarSeries>
              <c15:ser>
                <c:idx val="5"/>
                <c:order val="5"/>
                <c:tx>
                  <c:strRef>
                    <c:extLst xmlns:c15="http://schemas.microsoft.com/office/drawing/2012/chart">
                      <c:ext xmlns:c15="http://schemas.microsoft.com/office/drawing/2012/chart" uri="{02D57815-91ED-43cb-92C2-25804820EDAC}">
                        <c15:formulaRef>
                          <c15:sqref>'4.2 Tenure Profile'!$H$19:$H$20</c15:sqref>
                        </c15:formulaRef>
                      </c:ext>
                    </c:extLst>
                    <c:strCache>
                      <c:ptCount val="2"/>
                      <c:pt idx="0">
                        <c:v>Table 4.3c Housing tenure within HMA's</c:v>
                      </c:pt>
                      <c:pt idx="1">
                        <c:v>Overall distribution</c:v>
                      </c:pt>
                    </c:strCache>
                  </c:strRef>
                </c:tx>
                <c:spPr>
                  <a:solidFill>
                    <a:schemeClr val="accent6"/>
                  </a:solidFill>
                  <a:ln>
                    <a:noFill/>
                  </a:ln>
                  <a:effectLst/>
                </c:spPr>
                <c:invertIfNegative val="0"/>
                <c:cat>
                  <c:strRef>
                    <c:extLst>
                      <c:ext xmlns:c15="http://schemas.microsoft.com/office/drawing/2012/chart" uri="{02D57815-91ED-43cb-92C2-25804820EDAC}">
                        <c15:fullRef>
                          <c15:sqref>'4.2 Tenure Profile'!$B$21:$B$27</c15:sqref>
                        </c15:fullRef>
                        <c15:formulaRef>
                          <c15:sqref>'4.2 Tenure Profile'!$B$21:$B$26</c15:sqref>
                        </c15:formulaRef>
                      </c:ext>
                    </c:extLst>
                    <c:strCache>
                      <c:ptCount val="6"/>
                      <c:pt idx="0">
                        <c:v>Buckie</c:v>
                      </c:pt>
                      <c:pt idx="1">
                        <c:v>Cairngorms NP</c:v>
                      </c:pt>
                      <c:pt idx="2">
                        <c:v>Elgin</c:v>
                      </c:pt>
                      <c:pt idx="3">
                        <c:v>Forres</c:v>
                      </c:pt>
                      <c:pt idx="4">
                        <c:v>Keith</c:v>
                      </c:pt>
                      <c:pt idx="5">
                        <c:v>Speyside</c:v>
                      </c:pt>
                    </c:strCache>
                  </c:strRef>
                </c:cat>
                <c:val>
                  <c:numRef>
                    <c:extLst>
                      <c:ext xmlns:c15="http://schemas.microsoft.com/office/drawing/2012/chart" uri="{02D57815-91ED-43cb-92C2-25804820EDAC}">
                        <c15:fullRef>
                          <c15:sqref>'4.2 Tenure Profile'!$H$21:$H$27</c15:sqref>
                        </c15:fullRef>
                        <c15:formulaRef>
                          <c15:sqref>'4.2 Tenure Profile'!$H$21:$H$26</c15:sqref>
                        </c15:formulaRef>
                      </c:ext>
                    </c:extLst>
                    <c:numCache>
                      <c:formatCode>0.0%</c:formatCode>
                      <c:ptCount val="6"/>
                      <c:pt idx="0">
                        <c:v>0.16516898806849384</c:v>
                      </c:pt>
                      <c:pt idx="1">
                        <c:v>1.8246717587739006E-2</c:v>
                      </c:pt>
                      <c:pt idx="2">
                        <c:v>0.48649593130647495</c:v>
                      </c:pt>
                      <c:pt idx="3">
                        <c:v>0.17455444061704359</c:v>
                      </c:pt>
                      <c:pt idx="4">
                        <c:v>8.5292796165942791E-2</c:v>
                      </c:pt>
                      <c:pt idx="5">
                        <c:v>7.0241126254305827E-2</c:v>
                      </c:pt>
                    </c:numCache>
                  </c:numRef>
                </c:val>
                <c:extLst xmlns:c15="http://schemas.microsoft.com/office/drawing/2012/chart">
                  <c:ext xmlns:c16="http://schemas.microsoft.com/office/drawing/2014/chart" uri="{C3380CC4-5D6E-409C-BE32-E72D297353CC}">
                    <c16:uniqueId val="{00000005-DC46-4EE7-99BF-2BB13455A4A1}"/>
                  </c:ext>
                </c:extLst>
              </c15:ser>
            </c15:filteredBarSeries>
          </c:ext>
        </c:extLst>
      </c:barChart>
      <c:catAx>
        <c:axId val="500469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00471136"/>
        <c:crosses val="autoZero"/>
        <c:auto val="1"/>
        <c:lblAlgn val="ctr"/>
        <c:lblOffset val="100"/>
        <c:noMultiLvlLbl val="0"/>
      </c:catAx>
      <c:valAx>
        <c:axId val="500471136"/>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0046982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Social</a:t>
            </a:r>
            <a:r>
              <a:rPr lang="en-GB" baseline="0"/>
              <a:t> Housing Property Type by HMA (2022) (%)</a:t>
            </a:r>
            <a:endParaRPr lang="en-GB"/>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'4.3 Dwelling Size-Type Profile'!$C$169</c:f>
              <c:strCache>
                <c:ptCount val="1"/>
                <c:pt idx="0">
                  <c:v>Bungalow</c:v>
                </c:pt>
              </c:strCache>
            </c:strRef>
          </c:tx>
          <c:spPr>
            <a:solidFill>
              <a:schemeClr val="accent1"/>
            </a:solidFill>
            <a:ln>
              <a:noFill/>
            </a:ln>
            <a:effectLst/>
          </c:spPr>
          <c:invertIfNegative val="0"/>
          <c:cat>
            <c:strRef>
              <c:extLst>
                <c:ext xmlns:c15="http://schemas.microsoft.com/office/drawing/2012/chart" uri="{02D57815-91ED-43cb-92C2-25804820EDAC}">
                  <c15:fullRef>
                    <c15:sqref>'4.3 Dwelling Size-Type Profile'!$B$170:$B$176</c15:sqref>
                  </c15:fullRef>
                </c:ext>
              </c:extLst>
              <c:f>'4.3 Dwelling Size-Type Profile'!$B$170:$B$175</c:f>
              <c:strCache>
                <c:ptCount val="6"/>
                <c:pt idx="0">
                  <c:v>Buckie</c:v>
                </c:pt>
                <c:pt idx="1">
                  <c:v>Cairngorms NP</c:v>
                </c:pt>
                <c:pt idx="2">
                  <c:v>Elgin</c:v>
                </c:pt>
                <c:pt idx="3">
                  <c:v>Forres</c:v>
                </c:pt>
                <c:pt idx="4">
                  <c:v>Keith</c:v>
                </c:pt>
                <c:pt idx="5">
                  <c:v>Speyside</c:v>
                </c:pt>
              </c:strCache>
            </c:strRef>
          </c:cat>
          <c:val>
            <c:numRef>
              <c:extLst>
                <c:ext xmlns:c15="http://schemas.microsoft.com/office/drawing/2012/chart" uri="{02D57815-91ED-43cb-92C2-25804820EDAC}">
                  <c15:fullRef>
                    <c15:sqref>'4.3 Dwelling Size-Type Profile'!$C$170:$C$176</c15:sqref>
                  </c15:fullRef>
                </c:ext>
              </c:extLst>
              <c:f>'4.3 Dwelling Size-Type Profile'!$C$170:$C$175</c:f>
              <c:numCache>
                <c:formatCode>0.0%</c:formatCode>
                <c:ptCount val="6"/>
                <c:pt idx="0">
                  <c:v>0.28144078144078144</c:v>
                </c:pt>
                <c:pt idx="1">
                  <c:v>0.5</c:v>
                </c:pt>
                <c:pt idx="2">
                  <c:v>0.18466751376535367</c:v>
                </c:pt>
                <c:pt idx="3">
                  <c:v>0.16315431679129844</c:v>
                </c:pt>
                <c:pt idx="4">
                  <c:v>0.30662983425414364</c:v>
                </c:pt>
                <c:pt idx="5">
                  <c:v>0.33520599250936328</c:v>
                </c:pt>
              </c:numCache>
            </c:numRef>
          </c:val>
          <c:extLst>
            <c:ext xmlns:c16="http://schemas.microsoft.com/office/drawing/2014/chart" uri="{C3380CC4-5D6E-409C-BE32-E72D297353CC}">
              <c16:uniqueId val="{00000000-DFBA-426F-BBAB-3953C79367DD}"/>
            </c:ext>
          </c:extLst>
        </c:ser>
        <c:ser>
          <c:idx val="1"/>
          <c:order val="1"/>
          <c:tx>
            <c:strRef>
              <c:f>'4.3 Dwelling Size-Type Profile'!$D$169</c:f>
              <c:strCache>
                <c:ptCount val="1"/>
                <c:pt idx="0">
                  <c:v>House</c:v>
                </c:pt>
              </c:strCache>
            </c:strRef>
          </c:tx>
          <c:spPr>
            <a:solidFill>
              <a:schemeClr val="accent2"/>
            </a:solidFill>
            <a:ln>
              <a:noFill/>
            </a:ln>
            <a:effectLst/>
          </c:spPr>
          <c:invertIfNegative val="0"/>
          <c:cat>
            <c:strRef>
              <c:extLst>
                <c:ext xmlns:c15="http://schemas.microsoft.com/office/drawing/2012/chart" uri="{02D57815-91ED-43cb-92C2-25804820EDAC}">
                  <c15:fullRef>
                    <c15:sqref>'4.3 Dwelling Size-Type Profile'!$B$170:$B$176</c15:sqref>
                  </c15:fullRef>
                </c:ext>
              </c:extLst>
              <c:f>'4.3 Dwelling Size-Type Profile'!$B$170:$B$175</c:f>
              <c:strCache>
                <c:ptCount val="6"/>
                <c:pt idx="0">
                  <c:v>Buckie</c:v>
                </c:pt>
                <c:pt idx="1">
                  <c:v>Cairngorms NP</c:v>
                </c:pt>
                <c:pt idx="2">
                  <c:v>Elgin</c:v>
                </c:pt>
                <c:pt idx="3">
                  <c:v>Forres</c:v>
                </c:pt>
                <c:pt idx="4">
                  <c:v>Keith</c:v>
                </c:pt>
                <c:pt idx="5">
                  <c:v>Speyside</c:v>
                </c:pt>
              </c:strCache>
            </c:strRef>
          </c:cat>
          <c:val>
            <c:numRef>
              <c:extLst>
                <c:ext xmlns:c15="http://schemas.microsoft.com/office/drawing/2012/chart" uri="{02D57815-91ED-43cb-92C2-25804820EDAC}">
                  <c15:fullRef>
                    <c15:sqref>'4.3 Dwelling Size-Type Profile'!$D$170:$D$176</c15:sqref>
                  </c15:fullRef>
                </c:ext>
              </c:extLst>
              <c:f>'4.3 Dwelling Size-Type Profile'!$D$170:$D$175</c:f>
              <c:numCache>
                <c:formatCode>0.0%</c:formatCode>
                <c:ptCount val="6"/>
                <c:pt idx="0">
                  <c:v>0.48412698412698413</c:v>
                </c:pt>
                <c:pt idx="1">
                  <c:v>0.36538461538461536</c:v>
                </c:pt>
                <c:pt idx="2">
                  <c:v>0.45828038966539603</c:v>
                </c:pt>
                <c:pt idx="3">
                  <c:v>0.48606390210740991</c:v>
                </c:pt>
                <c:pt idx="4">
                  <c:v>0.53453038674033149</c:v>
                </c:pt>
                <c:pt idx="5">
                  <c:v>0.50187265917602997</c:v>
                </c:pt>
              </c:numCache>
            </c:numRef>
          </c:val>
          <c:extLst>
            <c:ext xmlns:c16="http://schemas.microsoft.com/office/drawing/2014/chart" uri="{C3380CC4-5D6E-409C-BE32-E72D297353CC}">
              <c16:uniqueId val="{00000001-DFBA-426F-BBAB-3953C79367DD}"/>
            </c:ext>
          </c:extLst>
        </c:ser>
        <c:ser>
          <c:idx val="2"/>
          <c:order val="2"/>
          <c:tx>
            <c:strRef>
              <c:f>'4.3 Dwelling Size-Type Profile'!$E$169</c:f>
              <c:strCache>
                <c:ptCount val="1"/>
                <c:pt idx="0">
                  <c:v>Flat</c:v>
                </c:pt>
              </c:strCache>
            </c:strRef>
          </c:tx>
          <c:spPr>
            <a:solidFill>
              <a:schemeClr val="accent3"/>
            </a:solidFill>
            <a:ln>
              <a:noFill/>
            </a:ln>
            <a:effectLst/>
          </c:spPr>
          <c:invertIfNegative val="0"/>
          <c:cat>
            <c:strRef>
              <c:extLst>
                <c:ext xmlns:c15="http://schemas.microsoft.com/office/drawing/2012/chart" uri="{02D57815-91ED-43cb-92C2-25804820EDAC}">
                  <c15:fullRef>
                    <c15:sqref>'4.3 Dwelling Size-Type Profile'!$B$170:$B$176</c15:sqref>
                  </c15:fullRef>
                </c:ext>
              </c:extLst>
              <c:f>'4.3 Dwelling Size-Type Profile'!$B$170:$B$175</c:f>
              <c:strCache>
                <c:ptCount val="6"/>
                <c:pt idx="0">
                  <c:v>Buckie</c:v>
                </c:pt>
                <c:pt idx="1">
                  <c:v>Cairngorms NP</c:v>
                </c:pt>
                <c:pt idx="2">
                  <c:v>Elgin</c:v>
                </c:pt>
                <c:pt idx="3">
                  <c:v>Forres</c:v>
                </c:pt>
                <c:pt idx="4">
                  <c:v>Keith</c:v>
                </c:pt>
                <c:pt idx="5">
                  <c:v>Speyside</c:v>
                </c:pt>
              </c:strCache>
            </c:strRef>
          </c:cat>
          <c:val>
            <c:numRef>
              <c:extLst>
                <c:ext xmlns:c15="http://schemas.microsoft.com/office/drawing/2012/chart" uri="{02D57815-91ED-43cb-92C2-25804820EDAC}">
                  <c15:fullRef>
                    <c15:sqref>'4.3 Dwelling Size-Type Profile'!$E$170:$E$176</c15:sqref>
                  </c15:fullRef>
                </c:ext>
              </c:extLst>
              <c:f>'4.3 Dwelling Size-Type Profile'!$E$170:$E$175</c:f>
              <c:numCache>
                <c:formatCode>0.0%</c:formatCode>
                <c:ptCount val="6"/>
                <c:pt idx="0">
                  <c:v>0.23443223443223443</c:v>
                </c:pt>
                <c:pt idx="1">
                  <c:v>0.13461538461538461</c:v>
                </c:pt>
                <c:pt idx="2">
                  <c:v>0.30749682337992373</c:v>
                </c:pt>
                <c:pt idx="3">
                  <c:v>0.33514615907545886</c:v>
                </c:pt>
                <c:pt idx="4">
                  <c:v>0.15883977900552487</c:v>
                </c:pt>
                <c:pt idx="5">
                  <c:v>0.16292134831460675</c:v>
                </c:pt>
              </c:numCache>
            </c:numRef>
          </c:val>
          <c:extLst>
            <c:ext xmlns:c16="http://schemas.microsoft.com/office/drawing/2014/chart" uri="{C3380CC4-5D6E-409C-BE32-E72D297353CC}">
              <c16:uniqueId val="{00000002-DFBA-426F-BBAB-3953C79367DD}"/>
            </c:ext>
          </c:extLst>
        </c:ser>
        <c:ser>
          <c:idx val="3"/>
          <c:order val="3"/>
          <c:tx>
            <c:strRef>
              <c:f>'4.3 Dwelling Size-Type Profile'!$F$169</c:f>
              <c:strCache>
                <c:ptCount val="1"/>
                <c:pt idx="0">
                  <c:v>Maisonette</c:v>
                </c:pt>
              </c:strCache>
            </c:strRef>
          </c:tx>
          <c:spPr>
            <a:solidFill>
              <a:schemeClr val="accent4"/>
            </a:solidFill>
            <a:ln>
              <a:noFill/>
            </a:ln>
            <a:effectLst/>
          </c:spPr>
          <c:invertIfNegative val="0"/>
          <c:cat>
            <c:strRef>
              <c:extLst>
                <c:ext xmlns:c15="http://schemas.microsoft.com/office/drawing/2012/chart" uri="{02D57815-91ED-43cb-92C2-25804820EDAC}">
                  <c15:fullRef>
                    <c15:sqref>'4.3 Dwelling Size-Type Profile'!$B$170:$B$176</c15:sqref>
                  </c15:fullRef>
                </c:ext>
              </c:extLst>
              <c:f>'4.3 Dwelling Size-Type Profile'!$B$170:$B$175</c:f>
              <c:strCache>
                <c:ptCount val="6"/>
                <c:pt idx="0">
                  <c:v>Buckie</c:v>
                </c:pt>
                <c:pt idx="1">
                  <c:v>Cairngorms NP</c:v>
                </c:pt>
                <c:pt idx="2">
                  <c:v>Elgin</c:v>
                </c:pt>
                <c:pt idx="3">
                  <c:v>Forres</c:v>
                </c:pt>
                <c:pt idx="4">
                  <c:v>Keith</c:v>
                </c:pt>
                <c:pt idx="5">
                  <c:v>Speyside</c:v>
                </c:pt>
              </c:strCache>
            </c:strRef>
          </c:cat>
          <c:val>
            <c:numRef>
              <c:extLst>
                <c:ext xmlns:c15="http://schemas.microsoft.com/office/drawing/2012/chart" uri="{02D57815-91ED-43cb-92C2-25804820EDAC}">
                  <c15:fullRef>
                    <c15:sqref>'4.3 Dwelling Size-Type Profile'!$F$170:$F$176</c15:sqref>
                  </c15:fullRef>
                </c:ext>
              </c:extLst>
              <c:f>'4.3 Dwelling Size-Type Profile'!$F$170:$F$175</c:f>
              <c:numCache>
                <c:formatCode>0.0%</c:formatCode>
                <c:ptCount val="6"/>
                <c:pt idx="0">
                  <c:v>0</c:v>
                </c:pt>
                <c:pt idx="1">
                  <c:v>0</c:v>
                </c:pt>
                <c:pt idx="2">
                  <c:v>3.7907666243117324E-2</c:v>
                </c:pt>
                <c:pt idx="3">
                  <c:v>1.5635622025832768E-2</c:v>
                </c:pt>
                <c:pt idx="4">
                  <c:v>0</c:v>
                </c:pt>
                <c:pt idx="5">
                  <c:v>0</c:v>
                </c:pt>
              </c:numCache>
            </c:numRef>
          </c:val>
          <c:extLst>
            <c:ext xmlns:c16="http://schemas.microsoft.com/office/drawing/2014/chart" uri="{C3380CC4-5D6E-409C-BE32-E72D297353CC}">
              <c16:uniqueId val="{00000003-DFBA-426F-BBAB-3953C79367DD}"/>
            </c:ext>
          </c:extLst>
        </c:ser>
        <c:ser>
          <c:idx val="4"/>
          <c:order val="4"/>
          <c:tx>
            <c:strRef>
              <c:f>'4.3 Dwelling Size-Type Profile'!$G$169</c:f>
              <c:strCache>
                <c:ptCount val="1"/>
                <c:pt idx="0">
                  <c:v>Hostel, Sheltered, Shared</c:v>
                </c:pt>
              </c:strCache>
            </c:strRef>
          </c:tx>
          <c:spPr>
            <a:solidFill>
              <a:schemeClr val="accent5"/>
            </a:solidFill>
            <a:ln>
              <a:noFill/>
            </a:ln>
            <a:effectLst/>
          </c:spPr>
          <c:invertIfNegative val="0"/>
          <c:cat>
            <c:strRef>
              <c:extLst>
                <c:ext xmlns:c15="http://schemas.microsoft.com/office/drawing/2012/chart" uri="{02D57815-91ED-43cb-92C2-25804820EDAC}">
                  <c15:fullRef>
                    <c15:sqref>'4.3 Dwelling Size-Type Profile'!$B$170:$B$176</c15:sqref>
                  </c15:fullRef>
                </c:ext>
              </c:extLst>
              <c:f>'4.3 Dwelling Size-Type Profile'!$B$170:$B$175</c:f>
              <c:strCache>
                <c:ptCount val="6"/>
                <c:pt idx="0">
                  <c:v>Buckie</c:v>
                </c:pt>
                <c:pt idx="1">
                  <c:v>Cairngorms NP</c:v>
                </c:pt>
                <c:pt idx="2">
                  <c:v>Elgin</c:v>
                </c:pt>
                <c:pt idx="3">
                  <c:v>Forres</c:v>
                </c:pt>
                <c:pt idx="4">
                  <c:v>Keith</c:v>
                </c:pt>
                <c:pt idx="5">
                  <c:v>Speyside</c:v>
                </c:pt>
              </c:strCache>
            </c:strRef>
          </c:cat>
          <c:val>
            <c:numRef>
              <c:extLst>
                <c:ext xmlns:c15="http://schemas.microsoft.com/office/drawing/2012/chart" uri="{02D57815-91ED-43cb-92C2-25804820EDAC}">
                  <c15:fullRef>
                    <c15:sqref>'4.3 Dwelling Size-Type Profile'!$G$170:$G$176</c15:sqref>
                  </c15:fullRef>
                </c:ext>
              </c:extLst>
              <c:f>'4.3 Dwelling Size-Type Profile'!$G$170:$G$175</c:f>
              <c:numCache>
                <c:formatCode>0.0%</c:formatCode>
                <c:ptCount val="6"/>
                <c:pt idx="0">
                  <c:v>0</c:v>
                </c:pt>
                <c:pt idx="1">
                  <c:v>0</c:v>
                </c:pt>
                <c:pt idx="2">
                  <c:v>1.1647606946209234E-2</c:v>
                </c:pt>
                <c:pt idx="3">
                  <c:v>0</c:v>
                </c:pt>
                <c:pt idx="4">
                  <c:v>0</c:v>
                </c:pt>
                <c:pt idx="5">
                  <c:v>0</c:v>
                </c:pt>
              </c:numCache>
            </c:numRef>
          </c:val>
          <c:extLst>
            <c:ext xmlns:c16="http://schemas.microsoft.com/office/drawing/2014/chart" uri="{C3380CC4-5D6E-409C-BE32-E72D297353CC}">
              <c16:uniqueId val="{00000004-DFBA-426F-BBAB-3953C79367DD}"/>
            </c:ext>
          </c:extLst>
        </c:ser>
        <c:dLbls>
          <c:showLegendKey val="0"/>
          <c:showVal val="0"/>
          <c:showCatName val="0"/>
          <c:showSerName val="0"/>
          <c:showPercent val="0"/>
          <c:showBubbleSize val="0"/>
        </c:dLbls>
        <c:gapWidth val="219"/>
        <c:overlap val="-27"/>
        <c:axId val="493503680"/>
        <c:axId val="493510240"/>
        <c:extLst>
          <c:ext xmlns:c15="http://schemas.microsoft.com/office/drawing/2012/chart" uri="{02D57815-91ED-43cb-92C2-25804820EDAC}">
            <c15:filteredBarSeries>
              <c15:ser>
                <c:idx val="5"/>
                <c:order val="5"/>
                <c:tx>
                  <c:strRef>
                    <c:extLst>
                      <c:ext uri="{02D57815-91ED-43cb-92C2-25804820EDAC}">
                        <c15:formulaRef>
                          <c15:sqref>'4.3 Dwelling Size-Type Profile'!$H$168:$H$169</c15:sqref>
                        </c15:formulaRef>
                      </c:ext>
                    </c:extLst>
                    <c:strCache>
                      <c:ptCount val="2"/>
                      <c:pt idx="0">
                        <c:v>Table 4.12b: Social Housing (RSL + Local Authority) Property Type Profile 2022 (% of Properties)</c:v>
                      </c:pt>
                      <c:pt idx="1">
                        <c:v>Total</c:v>
                      </c:pt>
                    </c:strCache>
                  </c:strRef>
                </c:tx>
                <c:spPr>
                  <a:solidFill>
                    <a:schemeClr val="accent6"/>
                  </a:solidFill>
                  <a:ln>
                    <a:noFill/>
                  </a:ln>
                  <a:effectLst/>
                </c:spPr>
                <c:invertIfNegative val="0"/>
                <c:cat>
                  <c:strRef>
                    <c:extLst>
                      <c:ext uri="{02D57815-91ED-43cb-92C2-25804820EDAC}">
                        <c15:fullRef>
                          <c15:sqref>'4.3 Dwelling Size-Type Profile'!$B$170:$B$176</c15:sqref>
                        </c15:fullRef>
                        <c15:formulaRef>
                          <c15:sqref>'4.3 Dwelling Size-Type Profile'!$B$170:$B$175</c15:sqref>
                        </c15:formulaRef>
                      </c:ext>
                    </c:extLst>
                    <c:strCache>
                      <c:ptCount val="6"/>
                      <c:pt idx="0">
                        <c:v>Buckie</c:v>
                      </c:pt>
                      <c:pt idx="1">
                        <c:v>Cairngorms NP</c:v>
                      </c:pt>
                      <c:pt idx="2">
                        <c:v>Elgin</c:v>
                      </c:pt>
                      <c:pt idx="3">
                        <c:v>Forres</c:v>
                      </c:pt>
                      <c:pt idx="4">
                        <c:v>Keith</c:v>
                      </c:pt>
                      <c:pt idx="5">
                        <c:v>Speyside</c:v>
                      </c:pt>
                    </c:strCache>
                  </c:strRef>
                </c:cat>
                <c:val>
                  <c:numRef>
                    <c:extLst>
                      <c:ext uri="{02D57815-91ED-43cb-92C2-25804820EDAC}">
                        <c15:fullRef>
                          <c15:sqref>'4.3 Dwelling Size-Type Profile'!$H$170:$H$176</c15:sqref>
                        </c15:fullRef>
                        <c15:formulaRef>
                          <c15:sqref>'4.3 Dwelling Size-Type Profile'!$H$170:$H$175</c15:sqref>
                        </c15:formulaRef>
                      </c:ext>
                    </c:extLst>
                    <c:numCache>
                      <c:formatCode>0%</c:formatCode>
                      <c:ptCount val="6"/>
                      <c:pt idx="0">
                        <c:v>1</c:v>
                      </c:pt>
                      <c:pt idx="1">
                        <c:v>1</c:v>
                      </c:pt>
                      <c:pt idx="2">
                        <c:v>1</c:v>
                      </c:pt>
                      <c:pt idx="3">
                        <c:v>1</c:v>
                      </c:pt>
                      <c:pt idx="4">
                        <c:v>1</c:v>
                      </c:pt>
                      <c:pt idx="5">
                        <c:v>1</c:v>
                      </c:pt>
                    </c:numCache>
                  </c:numRef>
                </c:val>
                <c:extLst>
                  <c:ext xmlns:c16="http://schemas.microsoft.com/office/drawing/2014/chart" uri="{C3380CC4-5D6E-409C-BE32-E72D297353CC}">
                    <c16:uniqueId val="{00000005-DFBA-426F-BBAB-3953C79367DD}"/>
                  </c:ext>
                </c:extLst>
              </c15:ser>
            </c15:filteredBarSeries>
          </c:ext>
        </c:extLst>
      </c:barChart>
      <c:catAx>
        <c:axId val="4935036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93510240"/>
        <c:crosses val="autoZero"/>
        <c:auto val="1"/>
        <c:lblAlgn val="ctr"/>
        <c:lblOffset val="100"/>
        <c:noMultiLvlLbl val="0"/>
      </c:catAx>
      <c:valAx>
        <c:axId val="493510240"/>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9350368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Social</a:t>
            </a:r>
            <a:r>
              <a:rPr lang="en-GB" baseline="0"/>
              <a:t> Housing Property Type (%)</a:t>
            </a:r>
            <a:endParaRPr lang="en-GB"/>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'4.3 Dwelling Size-Type Profile'!$C$169</c:f>
              <c:strCache>
                <c:ptCount val="1"/>
                <c:pt idx="0">
                  <c:v>Bungalow</c:v>
                </c:pt>
              </c:strCache>
            </c:strRef>
          </c:tx>
          <c:spPr>
            <a:solidFill>
              <a:schemeClr val="accent1"/>
            </a:solidFill>
            <a:ln>
              <a:noFill/>
            </a:ln>
            <a:effectLst/>
          </c:spPr>
          <c:invertIfNegative val="0"/>
          <c:cat>
            <c:strRef>
              <c:extLst>
                <c:ext xmlns:c15="http://schemas.microsoft.com/office/drawing/2012/chart" uri="{02D57815-91ED-43cb-92C2-25804820EDAC}">
                  <c15:fullRef>
                    <c15:sqref>'4.3 Dwelling Size-Type Profile'!$B$170:$B$176</c15:sqref>
                  </c15:fullRef>
                </c:ext>
              </c:extLst>
              <c:f>'4.3 Dwelling Size-Type Profile'!$B$176</c:f>
              <c:strCache>
                <c:ptCount val="1"/>
                <c:pt idx="0">
                  <c:v>Moray</c:v>
                </c:pt>
              </c:strCache>
            </c:strRef>
          </c:cat>
          <c:val>
            <c:numRef>
              <c:extLst>
                <c:ext xmlns:c15="http://schemas.microsoft.com/office/drawing/2012/chart" uri="{02D57815-91ED-43cb-92C2-25804820EDAC}">
                  <c15:fullRef>
                    <c15:sqref>'4.3 Dwelling Size-Type Profile'!$C$170:$C$176</c15:sqref>
                  </c15:fullRef>
                </c:ext>
              </c:extLst>
              <c:f>'4.3 Dwelling Size-Type Profile'!$C$176</c:f>
              <c:numCache>
                <c:formatCode>0.0%</c:formatCode>
                <c:ptCount val="1"/>
                <c:pt idx="0">
                  <c:v>0.21879444262115741</c:v>
                </c:pt>
              </c:numCache>
            </c:numRef>
          </c:val>
          <c:extLst>
            <c:ext xmlns:c16="http://schemas.microsoft.com/office/drawing/2014/chart" uri="{C3380CC4-5D6E-409C-BE32-E72D297353CC}">
              <c16:uniqueId val="{00000000-B73E-42DF-A73E-355DA8318F9B}"/>
            </c:ext>
          </c:extLst>
        </c:ser>
        <c:ser>
          <c:idx val="1"/>
          <c:order val="1"/>
          <c:tx>
            <c:strRef>
              <c:f>'4.3 Dwelling Size-Type Profile'!$D$169</c:f>
              <c:strCache>
                <c:ptCount val="1"/>
                <c:pt idx="0">
                  <c:v>House</c:v>
                </c:pt>
              </c:strCache>
            </c:strRef>
          </c:tx>
          <c:spPr>
            <a:solidFill>
              <a:schemeClr val="accent2"/>
            </a:solidFill>
            <a:ln>
              <a:noFill/>
            </a:ln>
            <a:effectLst/>
          </c:spPr>
          <c:invertIfNegative val="0"/>
          <c:cat>
            <c:strRef>
              <c:extLst>
                <c:ext xmlns:c15="http://schemas.microsoft.com/office/drawing/2012/chart" uri="{02D57815-91ED-43cb-92C2-25804820EDAC}">
                  <c15:fullRef>
                    <c15:sqref>'4.3 Dwelling Size-Type Profile'!$B$170:$B$176</c15:sqref>
                  </c15:fullRef>
                </c:ext>
              </c:extLst>
              <c:f>'4.3 Dwelling Size-Type Profile'!$B$176</c:f>
              <c:strCache>
                <c:ptCount val="1"/>
                <c:pt idx="0">
                  <c:v>Moray</c:v>
                </c:pt>
              </c:strCache>
            </c:strRef>
          </c:cat>
          <c:val>
            <c:numRef>
              <c:extLst>
                <c:ext xmlns:c15="http://schemas.microsoft.com/office/drawing/2012/chart" uri="{02D57815-91ED-43cb-92C2-25804820EDAC}">
                  <c15:fullRef>
                    <c15:sqref>'4.3 Dwelling Size-Type Profile'!$D$170:$D$176</c15:sqref>
                  </c15:fullRef>
                </c:ext>
              </c:extLst>
              <c:f>'4.3 Dwelling Size-Type Profile'!$D$176</c:f>
              <c:numCache>
                <c:formatCode>0.0%</c:formatCode>
                <c:ptCount val="1"/>
                <c:pt idx="0">
                  <c:v>0.47544032381577506</c:v>
                </c:pt>
              </c:numCache>
            </c:numRef>
          </c:val>
          <c:extLst>
            <c:ext xmlns:c16="http://schemas.microsoft.com/office/drawing/2014/chart" uri="{C3380CC4-5D6E-409C-BE32-E72D297353CC}">
              <c16:uniqueId val="{00000001-B73E-42DF-A73E-355DA8318F9B}"/>
            </c:ext>
          </c:extLst>
        </c:ser>
        <c:ser>
          <c:idx val="2"/>
          <c:order val="2"/>
          <c:tx>
            <c:strRef>
              <c:f>'4.3 Dwelling Size-Type Profile'!$E$169</c:f>
              <c:strCache>
                <c:ptCount val="1"/>
                <c:pt idx="0">
                  <c:v>Flat</c:v>
                </c:pt>
              </c:strCache>
            </c:strRef>
          </c:tx>
          <c:spPr>
            <a:solidFill>
              <a:schemeClr val="accent3"/>
            </a:solidFill>
            <a:ln>
              <a:noFill/>
            </a:ln>
            <a:effectLst/>
          </c:spPr>
          <c:invertIfNegative val="0"/>
          <c:cat>
            <c:strRef>
              <c:extLst>
                <c:ext xmlns:c15="http://schemas.microsoft.com/office/drawing/2012/chart" uri="{02D57815-91ED-43cb-92C2-25804820EDAC}">
                  <c15:fullRef>
                    <c15:sqref>'4.3 Dwelling Size-Type Profile'!$B$170:$B$176</c15:sqref>
                  </c15:fullRef>
                </c:ext>
              </c:extLst>
              <c:f>'4.3 Dwelling Size-Type Profile'!$B$176</c:f>
              <c:strCache>
                <c:ptCount val="1"/>
                <c:pt idx="0">
                  <c:v>Moray</c:v>
                </c:pt>
              </c:strCache>
            </c:strRef>
          </c:cat>
          <c:val>
            <c:numRef>
              <c:extLst>
                <c:ext xmlns:c15="http://schemas.microsoft.com/office/drawing/2012/chart" uri="{02D57815-91ED-43cb-92C2-25804820EDAC}">
                  <c15:fullRef>
                    <c15:sqref>'4.3 Dwelling Size-Type Profile'!$E$170:$E$176</c15:sqref>
                  </c15:fullRef>
                </c:ext>
              </c:extLst>
              <c:f>'4.3 Dwelling Size-Type Profile'!$E$176</c:f>
              <c:numCache>
                <c:formatCode>0.0%</c:formatCode>
                <c:ptCount val="1"/>
                <c:pt idx="0">
                  <c:v>0.27765014768624879</c:v>
                </c:pt>
              </c:numCache>
            </c:numRef>
          </c:val>
          <c:extLst>
            <c:ext xmlns:c16="http://schemas.microsoft.com/office/drawing/2014/chart" uri="{C3380CC4-5D6E-409C-BE32-E72D297353CC}">
              <c16:uniqueId val="{00000002-B73E-42DF-A73E-355DA8318F9B}"/>
            </c:ext>
          </c:extLst>
        </c:ser>
        <c:ser>
          <c:idx val="3"/>
          <c:order val="3"/>
          <c:tx>
            <c:strRef>
              <c:f>'4.3 Dwelling Size-Type Profile'!$F$169</c:f>
              <c:strCache>
                <c:ptCount val="1"/>
                <c:pt idx="0">
                  <c:v>Maisonette</c:v>
                </c:pt>
              </c:strCache>
            </c:strRef>
          </c:tx>
          <c:spPr>
            <a:solidFill>
              <a:schemeClr val="accent4"/>
            </a:solidFill>
            <a:ln>
              <a:noFill/>
            </a:ln>
            <a:effectLst/>
          </c:spPr>
          <c:invertIfNegative val="0"/>
          <c:cat>
            <c:strRef>
              <c:extLst>
                <c:ext xmlns:c15="http://schemas.microsoft.com/office/drawing/2012/chart" uri="{02D57815-91ED-43cb-92C2-25804820EDAC}">
                  <c15:fullRef>
                    <c15:sqref>'4.3 Dwelling Size-Type Profile'!$B$170:$B$176</c15:sqref>
                  </c15:fullRef>
                </c:ext>
              </c:extLst>
              <c:f>'4.3 Dwelling Size-Type Profile'!$B$176</c:f>
              <c:strCache>
                <c:ptCount val="1"/>
                <c:pt idx="0">
                  <c:v>Moray</c:v>
                </c:pt>
              </c:strCache>
            </c:strRef>
          </c:cat>
          <c:val>
            <c:numRef>
              <c:extLst>
                <c:ext xmlns:c15="http://schemas.microsoft.com/office/drawing/2012/chart" uri="{02D57815-91ED-43cb-92C2-25804820EDAC}">
                  <c15:fullRef>
                    <c15:sqref>'4.3 Dwelling Size-Type Profile'!$F$170:$F$176</c15:sqref>
                  </c15:fullRef>
                </c:ext>
              </c:extLst>
              <c:f>'4.3 Dwelling Size-Type Profile'!$F$176</c:f>
              <c:numCache>
                <c:formatCode>0.0%</c:formatCode>
                <c:ptCount val="1"/>
                <c:pt idx="0">
                  <c:v>2.20982387047369E-2</c:v>
                </c:pt>
              </c:numCache>
            </c:numRef>
          </c:val>
          <c:extLst>
            <c:ext xmlns:c16="http://schemas.microsoft.com/office/drawing/2014/chart" uri="{C3380CC4-5D6E-409C-BE32-E72D297353CC}">
              <c16:uniqueId val="{00000003-B73E-42DF-A73E-355DA8318F9B}"/>
            </c:ext>
          </c:extLst>
        </c:ser>
        <c:ser>
          <c:idx val="4"/>
          <c:order val="4"/>
          <c:tx>
            <c:strRef>
              <c:f>'4.3 Dwelling Size-Type Profile'!$G$169</c:f>
              <c:strCache>
                <c:ptCount val="1"/>
                <c:pt idx="0">
                  <c:v>Hostel, Sheltered, Shared</c:v>
                </c:pt>
              </c:strCache>
            </c:strRef>
          </c:tx>
          <c:spPr>
            <a:solidFill>
              <a:schemeClr val="accent5"/>
            </a:solidFill>
            <a:ln>
              <a:noFill/>
            </a:ln>
            <a:effectLst/>
          </c:spPr>
          <c:invertIfNegative val="0"/>
          <c:cat>
            <c:strRef>
              <c:extLst>
                <c:ext xmlns:c15="http://schemas.microsoft.com/office/drawing/2012/chart" uri="{02D57815-91ED-43cb-92C2-25804820EDAC}">
                  <c15:fullRef>
                    <c15:sqref>'4.3 Dwelling Size-Type Profile'!$B$170:$B$176</c15:sqref>
                  </c15:fullRef>
                </c:ext>
              </c:extLst>
              <c:f>'4.3 Dwelling Size-Type Profile'!$B$176</c:f>
              <c:strCache>
                <c:ptCount val="1"/>
                <c:pt idx="0">
                  <c:v>Moray</c:v>
                </c:pt>
              </c:strCache>
            </c:strRef>
          </c:cat>
          <c:val>
            <c:numRef>
              <c:extLst>
                <c:ext xmlns:c15="http://schemas.microsoft.com/office/drawing/2012/chart" uri="{02D57815-91ED-43cb-92C2-25804820EDAC}">
                  <c15:fullRef>
                    <c15:sqref>'4.3 Dwelling Size-Type Profile'!$G$170:$G$176</c15:sqref>
                  </c15:fullRef>
                </c:ext>
              </c:extLst>
              <c:f>'4.3 Dwelling Size-Type Profile'!$G$176</c:f>
              <c:numCache>
                <c:formatCode>0.0%</c:formatCode>
                <c:ptCount val="1"/>
                <c:pt idx="0">
                  <c:v>6.0168471720818293E-3</c:v>
                </c:pt>
              </c:numCache>
            </c:numRef>
          </c:val>
          <c:extLst>
            <c:ext xmlns:c16="http://schemas.microsoft.com/office/drawing/2014/chart" uri="{C3380CC4-5D6E-409C-BE32-E72D297353CC}">
              <c16:uniqueId val="{00000004-B73E-42DF-A73E-355DA8318F9B}"/>
            </c:ext>
          </c:extLst>
        </c:ser>
        <c:dLbls>
          <c:showLegendKey val="0"/>
          <c:showVal val="0"/>
          <c:showCatName val="0"/>
          <c:showSerName val="0"/>
          <c:showPercent val="0"/>
          <c:showBubbleSize val="0"/>
        </c:dLbls>
        <c:gapWidth val="219"/>
        <c:overlap val="-27"/>
        <c:axId val="839340832"/>
        <c:axId val="839339520"/>
        <c:extLst>
          <c:ext xmlns:c15="http://schemas.microsoft.com/office/drawing/2012/chart" uri="{02D57815-91ED-43cb-92C2-25804820EDAC}">
            <c15:filteredBarSeries>
              <c15:ser>
                <c:idx val="5"/>
                <c:order val="5"/>
                <c:tx>
                  <c:strRef>
                    <c:extLst>
                      <c:ext uri="{02D57815-91ED-43cb-92C2-25804820EDAC}">
                        <c15:formulaRef>
                          <c15:sqref>'4.3 Dwelling Size-Type Profile'!$H$168:$H$169</c15:sqref>
                        </c15:formulaRef>
                      </c:ext>
                    </c:extLst>
                    <c:strCache>
                      <c:ptCount val="2"/>
                      <c:pt idx="0">
                        <c:v>Table 4.12b: Social Housing (RSL + Local Authority) Property Type Profile 2022 (% of Properties)</c:v>
                      </c:pt>
                      <c:pt idx="1">
                        <c:v>Total</c:v>
                      </c:pt>
                    </c:strCache>
                  </c:strRef>
                </c:tx>
                <c:spPr>
                  <a:solidFill>
                    <a:schemeClr val="accent6"/>
                  </a:solidFill>
                  <a:ln>
                    <a:noFill/>
                  </a:ln>
                  <a:effectLst/>
                </c:spPr>
                <c:invertIfNegative val="0"/>
                <c:cat>
                  <c:strRef>
                    <c:extLst>
                      <c:ext uri="{02D57815-91ED-43cb-92C2-25804820EDAC}">
                        <c15:fullRef>
                          <c15:sqref>'4.3 Dwelling Size-Type Profile'!$B$170:$B$176</c15:sqref>
                        </c15:fullRef>
                        <c15:formulaRef>
                          <c15:sqref>'4.3 Dwelling Size-Type Profile'!$B$176</c15:sqref>
                        </c15:formulaRef>
                      </c:ext>
                    </c:extLst>
                    <c:strCache>
                      <c:ptCount val="1"/>
                      <c:pt idx="0">
                        <c:v>Moray</c:v>
                      </c:pt>
                    </c:strCache>
                  </c:strRef>
                </c:cat>
                <c:val>
                  <c:numRef>
                    <c:extLst>
                      <c:ext uri="{02D57815-91ED-43cb-92C2-25804820EDAC}">
                        <c15:fullRef>
                          <c15:sqref>'4.3 Dwelling Size-Type Profile'!$H$170:$H$176</c15:sqref>
                        </c15:fullRef>
                        <c15:formulaRef>
                          <c15:sqref>'4.3 Dwelling Size-Type Profile'!$H$176</c15:sqref>
                        </c15:formulaRef>
                      </c:ext>
                    </c:extLst>
                    <c:numCache>
                      <c:formatCode>0%</c:formatCode>
                      <c:ptCount val="1"/>
                      <c:pt idx="0">
                        <c:v>1</c:v>
                      </c:pt>
                    </c:numCache>
                  </c:numRef>
                </c:val>
                <c:extLst>
                  <c:ext xmlns:c16="http://schemas.microsoft.com/office/drawing/2014/chart" uri="{C3380CC4-5D6E-409C-BE32-E72D297353CC}">
                    <c16:uniqueId val="{00000005-B73E-42DF-A73E-355DA8318F9B}"/>
                  </c:ext>
                </c:extLst>
              </c15:ser>
            </c15:filteredBarSeries>
          </c:ext>
        </c:extLst>
      </c:barChart>
      <c:catAx>
        <c:axId val="8393408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39339520"/>
        <c:crosses val="autoZero"/>
        <c:auto val="1"/>
        <c:lblAlgn val="ctr"/>
        <c:lblOffset val="100"/>
        <c:noMultiLvlLbl val="0"/>
      </c:catAx>
      <c:valAx>
        <c:axId val="839339520"/>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393408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Social</a:t>
            </a:r>
            <a:r>
              <a:rPr lang="en-GB" baseline="0"/>
              <a:t> Housing Property Size by HMA (%)</a:t>
            </a:r>
            <a:endParaRPr lang="en-GB"/>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'4.3 Dwelling Size-Type Profile'!$C$191</c:f>
              <c:strCache>
                <c:ptCount val="1"/>
                <c:pt idx="0">
                  <c:v>Bedsit</c:v>
                </c:pt>
              </c:strCache>
            </c:strRef>
          </c:tx>
          <c:spPr>
            <a:solidFill>
              <a:schemeClr val="accent1"/>
            </a:solidFill>
            <a:ln>
              <a:noFill/>
            </a:ln>
            <a:effectLst/>
          </c:spPr>
          <c:invertIfNegative val="0"/>
          <c:cat>
            <c:strRef>
              <c:extLst>
                <c:ext xmlns:c15="http://schemas.microsoft.com/office/drawing/2012/chart" uri="{02D57815-91ED-43cb-92C2-25804820EDAC}">
                  <c15:fullRef>
                    <c15:sqref>'4.3 Dwelling Size-Type Profile'!$B$192:$B$198</c15:sqref>
                  </c15:fullRef>
                </c:ext>
              </c:extLst>
              <c:f>'4.3 Dwelling Size-Type Profile'!$B$192:$B$197</c:f>
              <c:strCache>
                <c:ptCount val="6"/>
                <c:pt idx="0">
                  <c:v>Buckie</c:v>
                </c:pt>
                <c:pt idx="1">
                  <c:v>Cairngorms NP</c:v>
                </c:pt>
                <c:pt idx="2">
                  <c:v>Elgin</c:v>
                </c:pt>
                <c:pt idx="3">
                  <c:v>Forres</c:v>
                </c:pt>
                <c:pt idx="4">
                  <c:v>Keith</c:v>
                </c:pt>
                <c:pt idx="5">
                  <c:v>Speyside</c:v>
                </c:pt>
              </c:strCache>
            </c:strRef>
          </c:cat>
          <c:val>
            <c:numRef>
              <c:extLst>
                <c:ext xmlns:c15="http://schemas.microsoft.com/office/drawing/2012/chart" uri="{02D57815-91ED-43cb-92C2-25804820EDAC}">
                  <c15:fullRef>
                    <c15:sqref>'4.3 Dwelling Size-Type Profile'!$C$192:$C$198</c15:sqref>
                  </c15:fullRef>
                </c:ext>
              </c:extLst>
              <c:f>'4.3 Dwelling Size-Type Profile'!$C$192:$C$197</c:f>
              <c:numCache>
                <c:formatCode>0.0%</c:formatCode>
                <c:ptCount val="6"/>
                <c:pt idx="0">
                  <c:v>8.0000000000000002E-3</c:v>
                </c:pt>
                <c:pt idx="1">
                  <c:v>3.7037037037037035E-2</c:v>
                </c:pt>
                <c:pt idx="2">
                  <c:v>6.4963187527067995E-4</c:v>
                </c:pt>
                <c:pt idx="3">
                  <c:v>1.3793103448275862E-2</c:v>
                </c:pt>
                <c:pt idx="4">
                  <c:v>1.7955801104972375E-2</c:v>
                </c:pt>
                <c:pt idx="5">
                  <c:v>0</c:v>
                </c:pt>
              </c:numCache>
            </c:numRef>
          </c:val>
          <c:extLst>
            <c:ext xmlns:c16="http://schemas.microsoft.com/office/drawing/2014/chart" uri="{C3380CC4-5D6E-409C-BE32-E72D297353CC}">
              <c16:uniqueId val="{00000000-A1DA-45D1-97C4-8B1C76F5E840}"/>
            </c:ext>
          </c:extLst>
        </c:ser>
        <c:ser>
          <c:idx val="1"/>
          <c:order val="1"/>
          <c:tx>
            <c:strRef>
              <c:f>'4.3 Dwelling Size-Type Profile'!$D$191</c:f>
              <c:strCache>
                <c:ptCount val="1"/>
                <c:pt idx="0">
                  <c:v>1 bedroom </c:v>
                </c:pt>
              </c:strCache>
            </c:strRef>
          </c:tx>
          <c:spPr>
            <a:solidFill>
              <a:schemeClr val="accent2"/>
            </a:solidFill>
            <a:ln>
              <a:noFill/>
            </a:ln>
            <a:effectLst/>
          </c:spPr>
          <c:invertIfNegative val="0"/>
          <c:cat>
            <c:strRef>
              <c:extLst>
                <c:ext xmlns:c15="http://schemas.microsoft.com/office/drawing/2012/chart" uri="{02D57815-91ED-43cb-92C2-25804820EDAC}">
                  <c15:fullRef>
                    <c15:sqref>'4.3 Dwelling Size-Type Profile'!$B$192:$B$198</c15:sqref>
                  </c15:fullRef>
                </c:ext>
              </c:extLst>
              <c:f>'4.3 Dwelling Size-Type Profile'!$B$192:$B$197</c:f>
              <c:strCache>
                <c:ptCount val="6"/>
                <c:pt idx="0">
                  <c:v>Buckie</c:v>
                </c:pt>
                <c:pt idx="1">
                  <c:v>Cairngorms NP</c:v>
                </c:pt>
                <c:pt idx="2">
                  <c:v>Elgin</c:v>
                </c:pt>
                <c:pt idx="3">
                  <c:v>Forres</c:v>
                </c:pt>
                <c:pt idx="4">
                  <c:v>Keith</c:v>
                </c:pt>
                <c:pt idx="5">
                  <c:v>Speyside</c:v>
                </c:pt>
              </c:strCache>
            </c:strRef>
          </c:cat>
          <c:val>
            <c:numRef>
              <c:extLst>
                <c:ext xmlns:c15="http://schemas.microsoft.com/office/drawing/2012/chart" uri="{02D57815-91ED-43cb-92C2-25804820EDAC}">
                  <c15:fullRef>
                    <c15:sqref>'4.3 Dwelling Size-Type Profile'!$D$192:$D$198</c15:sqref>
                  </c15:fullRef>
                </c:ext>
              </c:extLst>
              <c:f>'4.3 Dwelling Size-Type Profile'!$D$192:$D$197</c:f>
              <c:numCache>
                <c:formatCode>0.0%</c:formatCode>
                <c:ptCount val="6"/>
                <c:pt idx="0">
                  <c:v>0.32246153846153847</c:v>
                </c:pt>
                <c:pt idx="1">
                  <c:v>0.35185185185185186</c:v>
                </c:pt>
                <c:pt idx="2">
                  <c:v>0.30359462970983109</c:v>
                </c:pt>
                <c:pt idx="3">
                  <c:v>0.29517241379310344</c:v>
                </c:pt>
                <c:pt idx="4">
                  <c:v>0.33287292817679559</c:v>
                </c:pt>
                <c:pt idx="5">
                  <c:v>0.36329588014981273</c:v>
                </c:pt>
              </c:numCache>
            </c:numRef>
          </c:val>
          <c:extLst>
            <c:ext xmlns:c16="http://schemas.microsoft.com/office/drawing/2014/chart" uri="{C3380CC4-5D6E-409C-BE32-E72D297353CC}">
              <c16:uniqueId val="{00000001-A1DA-45D1-97C4-8B1C76F5E840}"/>
            </c:ext>
          </c:extLst>
        </c:ser>
        <c:ser>
          <c:idx val="2"/>
          <c:order val="2"/>
          <c:tx>
            <c:strRef>
              <c:f>'4.3 Dwelling Size-Type Profile'!$E$191</c:f>
              <c:strCache>
                <c:ptCount val="1"/>
                <c:pt idx="0">
                  <c:v>2 bedroom </c:v>
                </c:pt>
              </c:strCache>
            </c:strRef>
          </c:tx>
          <c:spPr>
            <a:solidFill>
              <a:schemeClr val="accent3"/>
            </a:solidFill>
            <a:ln>
              <a:noFill/>
            </a:ln>
            <a:effectLst/>
          </c:spPr>
          <c:invertIfNegative val="0"/>
          <c:cat>
            <c:strRef>
              <c:extLst>
                <c:ext xmlns:c15="http://schemas.microsoft.com/office/drawing/2012/chart" uri="{02D57815-91ED-43cb-92C2-25804820EDAC}">
                  <c15:fullRef>
                    <c15:sqref>'4.3 Dwelling Size-Type Profile'!$B$192:$B$198</c15:sqref>
                  </c15:fullRef>
                </c:ext>
              </c:extLst>
              <c:f>'4.3 Dwelling Size-Type Profile'!$B$192:$B$197</c:f>
              <c:strCache>
                <c:ptCount val="6"/>
                <c:pt idx="0">
                  <c:v>Buckie</c:v>
                </c:pt>
                <c:pt idx="1">
                  <c:v>Cairngorms NP</c:v>
                </c:pt>
                <c:pt idx="2">
                  <c:v>Elgin</c:v>
                </c:pt>
                <c:pt idx="3">
                  <c:v>Forres</c:v>
                </c:pt>
                <c:pt idx="4">
                  <c:v>Keith</c:v>
                </c:pt>
                <c:pt idx="5">
                  <c:v>Speyside</c:v>
                </c:pt>
              </c:strCache>
            </c:strRef>
          </c:cat>
          <c:val>
            <c:numRef>
              <c:extLst>
                <c:ext xmlns:c15="http://schemas.microsoft.com/office/drawing/2012/chart" uri="{02D57815-91ED-43cb-92C2-25804820EDAC}">
                  <c15:fullRef>
                    <c15:sqref>'4.3 Dwelling Size-Type Profile'!$E$192:$E$198</c15:sqref>
                  </c15:fullRef>
                </c:ext>
              </c:extLst>
              <c:f>'4.3 Dwelling Size-Type Profile'!$E$192:$E$197</c:f>
              <c:numCache>
                <c:formatCode>0.0%</c:formatCode>
                <c:ptCount val="6"/>
                <c:pt idx="0">
                  <c:v>0.39384615384615385</c:v>
                </c:pt>
                <c:pt idx="1">
                  <c:v>0.22222222222222221</c:v>
                </c:pt>
                <c:pt idx="2">
                  <c:v>0.44001732351667389</c:v>
                </c:pt>
                <c:pt idx="3">
                  <c:v>0.45448275862068965</c:v>
                </c:pt>
                <c:pt idx="4">
                  <c:v>0.36464088397790057</c:v>
                </c:pt>
                <c:pt idx="5">
                  <c:v>0.449438202247191</c:v>
                </c:pt>
              </c:numCache>
            </c:numRef>
          </c:val>
          <c:extLst>
            <c:ext xmlns:c16="http://schemas.microsoft.com/office/drawing/2014/chart" uri="{C3380CC4-5D6E-409C-BE32-E72D297353CC}">
              <c16:uniqueId val="{00000002-A1DA-45D1-97C4-8B1C76F5E840}"/>
            </c:ext>
          </c:extLst>
        </c:ser>
        <c:ser>
          <c:idx val="3"/>
          <c:order val="3"/>
          <c:tx>
            <c:strRef>
              <c:f>'4.3 Dwelling Size-Type Profile'!$F$191</c:f>
              <c:strCache>
                <c:ptCount val="1"/>
                <c:pt idx="0">
                  <c:v>3 bedroom </c:v>
                </c:pt>
              </c:strCache>
            </c:strRef>
          </c:tx>
          <c:spPr>
            <a:solidFill>
              <a:schemeClr val="accent4"/>
            </a:solidFill>
            <a:ln>
              <a:noFill/>
            </a:ln>
            <a:effectLst/>
          </c:spPr>
          <c:invertIfNegative val="0"/>
          <c:cat>
            <c:strRef>
              <c:extLst>
                <c:ext xmlns:c15="http://schemas.microsoft.com/office/drawing/2012/chart" uri="{02D57815-91ED-43cb-92C2-25804820EDAC}">
                  <c15:fullRef>
                    <c15:sqref>'4.3 Dwelling Size-Type Profile'!$B$192:$B$198</c15:sqref>
                  </c15:fullRef>
                </c:ext>
              </c:extLst>
              <c:f>'4.3 Dwelling Size-Type Profile'!$B$192:$B$197</c:f>
              <c:strCache>
                <c:ptCount val="6"/>
                <c:pt idx="0">
                  <c:v>Buckie</c:v>
                </c:pt>
                <c:pt idx="1">
                  <c:v>Cairngorms NP</c:v>
                </c:pt>
                <c:pt idx="2">
                  <c:v>Elgin</c:v>
                </c:pt>
                <c:pt idx="3">
                  <c:v>Forres</c:v>
                </c:pt>
                <c:pt idx="4">
                  <c:v>Keith</c:v>
                </c:pt>
                <c:pt idx="5">
                  <c:v>Speyside</c:v>
                </c:pt>
              </c:strCache>
            </c:strRef>
          </c:cat>
          <c:val>
            <c:numRef>
              <c:extLst>
                <c:ext xmlns:c15="http://schemas.microsoft.com/office/drawing/2012/chart" uri="{02D57815-91ED-43cb-92C2-25804820EDAC}">
                  <c15:fullRef>
                    <c15:sqref>'4.3 Dwelling Size-Type Profile'!$F$192:$F$198</c15:sqref>
                  </c15:fullRef>
                </c:ext>
              </c:extLst>
              <c:f>'4.3 Dwelling Size-Type Profile'!$F$192:$F$197</c:f>
              <c:numCache>
                <c:formatCode>0.0%</c:formatCode>
                <c:ptCount val="6"/>
                <c:pt idx="0">
                  <c:v>0.24123076923076922</c:v>
                </c:pt>
                <c:pt idx="1">
                  <c:v>0.3888888888888889</c:v>
                </c:pt>
                <c:pt idx="2">
                  <c:v>0.2148116067561715</c:v>
                </c:pt>
                <c:pt idx="3">
                  <c:v>0.18068965517241378</c:v>
                </c:pt>
                <c:pt idx="4">
                  <c:v>0.2610497237569061</c:v>
                </c:pt>
                <c:pt idx="5">
                  <c:v>0.17602996254681649</c:v>
                </c:pt>
              </c:numCache>
            </c:numRef>
          </c:val>
          <c:extLst>
            <c:ext xmlns:c16="http://schemas.microsoft.com/office/drawing/2014/chart" uri="{C3380CC4-5D6E-409C-BE32-E72D297353CC}">
              <c16:uniqueId val="{00000003-A1DA-45D1-97C4-8B1C76F5E840}"/>
            </c:ext>
          </c:extLst>
        </c:ser>
        <c:ser>
          <c:idx val="4"/>
          <c:order val="4"/>
          <c:tx>
            <c:strRef>
              <c:f>'4.3 Dwelling Size-Type Profile'!$G$191</c:f>
              <c:strCache>
                <c:ptCount val="1"/>
                <c:pt idx="0">
                  <c:v>4 bedroom </c:v>
                </c:pt>
              </c:strCache>
            </c:strRef>
          </c:tx>
          <c:spPr>
            <a:solidFill>
              <a:schemeClr val="accent5"/>
            </a:solidFill>
            <a:ln>
              <a:noFill/>
            </a:ln>
            <a:effectLst/>
          </c:spPr>
          <c:invertIfNegative val="0"/>
          <c:cat>
            <c:strRef>
              <c:extLst>
                <c:ext xmlns:c15="http://schemas.microsoft.com/office/drawing/2012/chart" uri="{02D57815-91ED-43cb-92C2-25804820EDAC}">
                  <c15:fullRef>
                    <c15:sqref>'4.3 Dwelling Size-Type Profile'!$B$192:$B$198</c15:sqref>
                  </c15:fullRef>
                </c:ext>
              </c:extLst>
              <c:f>'4.3 Dwelling Size-Type Profile'!$B$192:$B$197</c:f>
              <c:strCache>
                <c:ptCount val="6"/>
                <c:pt idx="0">
                  <c:v>Buckie</c:v>
                </c:pt>
                <c:pt idx="1">
                  <c:v>Cairngorms NP</c:v>
                </c:pt>
                <c:pt idx="2">
                  <c:v>Elgin</c:v>
                </c:pt>
                <c:pt idx="3">
                  <c:v>Forres</c:v>
                </c:pt>
                <c:pt idx="4">
                  <c:v>Keith</c:v>
                </c:pt>
                <c:pt idx="5">
                  <c:v>Speyside</c:v>
                </c:pt>
              </c:strCache>
            </c:strRef>
          </c:cat>
          <c:val>
            <c:numRef>
              <c:extLst>
                <c:ext xmlns:c15="http://schemas.microsoft.com/office/drawing/2012/chart" uri="{02D57815-91ED-43cb-92C2-25804820EDAC}">
                  <c15:fullRef>
                    <c15:sqref>'4.3 Dwelling Size-Type Profile'!$G$192:$G$198</c15:sqref>
                  </c15:fullRef>
                </c:ext>
              </c:extLst>
              <c:f>'4.3 Dwelling Size-Type Profile'!$G$192:$G$197</c:f>
              <c:numCache>
                <c:formatCode>0.0%</c:formatCode>
                <c:ptCount val="6"/>
                <c:pt idx="0">
                  <c:v>3.0153846153846153E-2</c:v>
                </c:pt>
                <c:pt idx="1">
                  <c:v>0</c:v>
                </c:pt>
                <c:pt idx="2">
                  <c:v>3.8761368557817234E-2</c:v>
                </c:pt>
                <c:pt idx="3">
                  <c:v>5.3103448275862067E-2</c:v>
                </c:pt>
                <c:pt idx="4">
                  <c:v>2.2099447513812154E-2</c:v>
                </c:pt>
                <c:pt idx="5">
                  <c:v>9.3632958801498131E-3</c:v>
                </c:pt>
              </c:numCache>
            </c:numRef>
          </c:val>
          <c:extLst>
            <c:ext xmlns:c16="http://schemas.microsoft.com/office/drawing/2014/chart" uri="{C3380CC4-5D6E-409C-BE32-E72D297353CC}">
              <c16:uniqueId val="{00000004-A1DA-45D1-97C4-8B1C76F5E840}"/>
            </c:ext>
          </c:extLst>
        </c:ser>
        <c:ser>
          <c:idx val="5"/>
          <c:order val="5"/>
          <c:tx>
            <c:strRef>
              <c:f>'4.3 Dwelling Size-Type Profile'!$H$191</c:f>
              <c:strCache>
                <c:ptCount val="1"/>
                <c:pt idx="0">
                  <c:v>5+ bedroom </c:v>
                </c:pt>
              </c:strCache>
            </c:strRef>
          </c:tx>
          <c:spPr>
            <a:solidFill>
              <a:schemeClr val="accent6"/>
            </a:solidFill>
            <a:ln>
              <a:noFill/>
            </a:ln>
            <a:effectLst/>
          </c:spPr>
          <c:invertIfNegative val="0"/>
          <c:cat>
            <c:strRef>
              <c:extLst>
                <c:ext xmlns:c15="http://schemas.microsoft.com/office/drawing/2012/chart" uri="{02D57815-91ED-43cb-92C2-25804820EDAC}">
                  <c15:fullRef>
                    <c15:sqref>'4.3 Dwelling Size-Type Profile'!$B$192:$B$198</c15:sqref>
                  </c15:fullRef>
                </c:ext>
              </c:extLst>
              <c:f>'4.3 Dwelling Size-Type Profile'!$B$192:$B$197</c:f>
              <c:strCache>
                <c:ptCount val="6"/>
                <c:pt idx="0">
                  <c:v>Buckie</c:v>
                </c:pt>
                <c:pt idx="1">
                  <c:v>Cairngorms NP</c:v>
                </c:pt>
                <c:pt idx="2">
                  <c:v>Elgin</c:v>
                </c:pt>
                <c:pt idx="3">
                  <c:v>Forres</c:v>
                </c:pt>
                <c:pt idx="4">
                  <c:v>Keith</c:v>
                </c:pt>
                <c:pt idx="5">
                  <c:v>Speyside</c:v>
                </c:pt>
              </c:strCache>
            </c:strRef>
          </c:cat>
          <c:val>
            <c:numRef>
              <c:extLst>
                <c:ext xmlns:c15="http://schemas.microsoft.com/office/drawing/2012/chart" uri="{02D57815-91ED-43cb-92C2-25804820EDAC}">
                  <c15:fullRef>
                    <c15:sqref>'4.3 Dwelling Size-Type Profile'!$H$192:$H$198</c15:sqref>
                  </c15:fullRef>
                </c:ext>
              </c:extLst>
              <c:f>'4.3 Dwelling Size-Type Profile'!$H$192:$H$197</c:f>
              <c:numCache>
                <c:formatCode>0.0%</c:formatCode>
                <c:ptCount val="6"/>
                <c:pt idx="0">
                  <c:v>4.3076923076923075E-3</c:v>
                </c:pt>
                <c:pt idx="1">
                  <c:v>0</c:v>
                </c:pt>
                <c:pt idx="2">
                  <c:v>2.1654395842355999E-3</c:v>
                </c:pt>
                <c:pt idx="3">
                  <c:v>2.7586206896551722E-3</c:v>
                </c:pt>
                <c:pt idx="4">
                  <c:v>1.3812154696132596E-3</c:v>
                </c:pt>
                <c:pt idx="5">
                  <c:v>1.8726591760299626E-3</c:v>
                </c:pt>
              </c:numCache>
            </c:numRef>
          </c:val>
          <c:extLst>
            <c:ext xmlns:c16="http://schemas.microsoft.com/office/drawing/2014/chart" uri="{C3380CC4-5D6E-409C-BE32-E72D297353CC}">
              <c16:uniqueId val="{00000005-A1DA-45D1-97C4-8B1C76F5E840}"/>
            </c:ext>
          </c:extLst>
        </c:ser>
        <c:dLbls>
          <c:showLegendKey val="0"/>
          <c:showVal val="0"/>
          <c:showCatName val="0"/>
          <c:showSerName val="0"/>
          <c:showPercent val="0"/>
          <c:showBubbleSize val="0"/>
        </c:dLbls>
        <c:gapWidth val="219"/>
        <c:axId val="749386760"/>
        <c:axId val="749387744"/>
      </c:barChart>
      <c:catAx>
        <c:axId val="7493867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49387744"/>
        <c:crosses val="autoZero"/>
        <c:auto val="1"/>
        <c:lblAlgn val="ctr"/>
        <c:lblOffset val="100"/>
        <c:noMultiLvlLbl val="0"/>
      </c:catAx>
      <c:valAx>
        <c:axId val="749387744"/>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4938676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Social</a:t>
            </a:r>
            <a:r>
              <a:rPr lang="en-GB" baseline="0"/>
              <a:t> Housing Property Size Moray (%)</a:t>
            </a:r>
            <a:endParaRPr lang="en-GB"/>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'4.3 Dwelling Size-Type Profile'!$C$191</c:f>
              <c:strCache>
                <c:ptCount val="1"/>
                <c:pt idx="0">
                  <c:v>Bedsit</c:v>
                </c:pt>
              </c:strCache>
            </c:strRef>
          </c:tx>
          <c:spPr>
            <a:solidFill>
              <a:schemeClr val="accent1"/>
            </a:solidFill>
            <a:ln>
              <a:noFill/>
            </a:ln>
            <a:effectLst/>
          </c:spPr>
          <c:invertIfNegative val="0"/>
          <c:cat>
            <c:strRef>
              <c:extLst>
                <c:ext xmlns:c15="http://schemas.microsoft.com/office/drawing/2012/chart" uri="{02D57815-91ED-43cb-92C2-25804820EDAC}">
                  <c15:fullRef>
                    <c15:sqref>'4.3 Dwelling Size-Type Profile'!$B$192:$B$198</c15:sqref>
                  </c15:fullRef>
                </c:ext>
              </c:extLst>
              <c:f>'4.3 Dwelling Size-Type Profile'!$B$198</c:f>
              <c:strCache>
                <c:ptCount val="1"/>
                <c:pt idx="0">
                  <c:v>Moray</c:v>
                </c:pt>
              </c:strCache>
            </c:strRef>
          </c:cat>
          <c:val>
            <c:numRef>
              <c:extLst>
                <c:ext xmlns:c15="http://schemas.microsoft.com/office/drawing/2012/chart" uri="{02D57815-91ED-43cb-92C2-25804820EDAC}">
                  <c15:fullRef>
                    <c15:sqref>'4.3 Dwelling Size-Type Profile'!$C$192:$C$198</c15:sqref>
                  </c15:fullRef>
                </c:ext>
              </c:extLst>
              <c:f>'4.3 Dwelling Size-Type Profile'!$C$198</c:f>
              <c:numCache>
                <c:formatCode>0.0%</c:formatCode>
                <c:ptCount val="1"/>
                <c:pt idx="0">
                  <c:v>5.6635202665186006E-3</c:v>
                </c:pt>
              </c:numCache>
            </c:numRef>
          </c:val>
          <c:extLst>
            <c:ext xmlns:c16="http://schemas.microsoft.com/office/drawing/2014/chart" uri="{C3380CC4-5D6E-409C-BE32-E72D297353CC}">
              <c16:uniqueId val="{00000000-8DEC-4696-8411-1D3126007B33}"/>
            </c:ext>
          </c:extLst>
        </c:ser>
        <c:ser>
          <c:idx val="1"/>
          <c:order val="1"/>
          <c:tx>
            <c:strRef>
              <c:f>'4.3 Dwelling Size-Type Profile'!$D$191</c:f>
              <c:strCache>
                <c:ptCount val="1"/>
                <c:pt idx="0">
                  <c:v>1 bedroom </c:v>
                </c:pt>
              </c:strCache>
            </c:strRef>
          </c:tx>
          <c:spPr>
            <a:solidFill>
              <a:schemeClr val="accent2"/>
            </a:solidFill>
            <a:ln>
              <a:noFill/>
            </a:ln>
            <a:effectLst/>
          </c:spPr>
          <c:invertIfNegative val="0"/>
          <c:cat>
            <c:strRef>
              <c:extLst>
                <c:ext xmlns:c15="http://schemas.microsoft.com/office/drawing/2012/chart" uri="{02D57815-91ED-43cb-92C2-25804820EDAC}">
                  <c15:fullRef>
                    <c15:sqref>'4.3 Dwelling Size-Type Profile'!$B$192:$B$198</c15:sqref>
                  </c15:fullRef>
                </c:ext>
              </c:extLst>
              <c:f>'4.3 Dwelling Size-Type Profile'!$B$198</c:f>
              <c:strCache>
                <c:ptCount val="1"/>
                <c:pt idx="0">
                  <c:v>Moray</c:v>
                </c:pt>
              </c:strCache>
            </c:strRef>
          </c:cat>
          <c:val>
            <c:numRef>
              <c:extLst>
                <c:ext xmlns:c15="http://schemas.microsoft.com/office/drawing/2012/chart" uri="{02D57815-91ED-43cb-92C2-25804820EDAC}">
                  <c15:fullRef>
                    <c15:sqref>'4.3 Dwelling Size-Type Profile'!$D$192:$D$198</c15:sqref>
                  </c15:fullRef>
                </c:ext>
              </c:extLst>
              <c:f>'4.3 Dwelling Size-Type Profile'!$D$198</c:f>
              <c:numCache>
                <c:formatCode>0.0%</c:formatCode>
                <c:ptCount val="1"/>
                <c:pt idx="0">
                  <c:v>0.31182676290949474</c:v>
                </c:pt>
              </c:numCache>
            </c:numRef>
          </c:val>
          <c:extLst>
            <c:ext xmlns:c16="http://schemas.microsoft.com/office/drawing/2014/chart" uri="{C3380CC4-5D6E-409C-BE32-E72D297353CC}">
              <c16:uniqueId val="{00000001-8DEC-4696-8411-1D3126007B33}"/>
            </c:ext>
          </c:extLst>
        </c:ser>
        <c:ser>
          <c:idx val="2"/>
          <c:order val="2"/>
          <c:tx>
            <c:strRef>
              <c:f>'4.3 Dwelling Size-Type Profile'!$E$191</c:f>
              <c:strCache>
                <c:ptCount val="1"/>
                <c:pt idx="0">
                  <c:v>2 bedroom </c:v>
                </c:pt>
              </c:strCache>
            </c:strRef>
          </c:tx>
          <c:spPr>
            <a:solidFill>
              <a:schemeClr val="accent3"/>
            </a:solidFill>
            <a:ln>
              <a:noFill/>
            </a:ln>
            <a:effectLst/>
          </c:spPr>
          <c:invertIfNegative val="0"/>
          <c:cat>
            <c:strRef>
              <c:extLst>
                <c:ext xmlns:c15="http://schemas.microsoft.com/office/drawing/2012/chart" uri="{02D57815-91ED-43cb-92C2-25804820EDAC}">
                  <c15:fullRef>
                    <c15:sqref>'4.3 Dwelling Size-Type Profile'!$B$192:$B$198</c15:sqref>
                  </c15:fullRef>
                </c:ext>
              </c:extLst>
              <c:f>'4.3 Dwelling Size-Type Profile'!$B$198</c:f>
              <c:strCache>
                <c:ptCount val="1"/>
                <c:pt idx="0">
                  <c:v>Moray</c:v>
                </c:pt>
              </c:strCache>
            </c:strRef>
          </c:cat>
          <c:val>
            <c:numRef>
              <c:extLst>
                <c:ext xmlns:c15="http://schemas.microsoft.com/office/drawing/2012/chart" uri="{02D57815-91ED-43cb-92C2-25804820EDAC}">
                  <c15:fullRef>
                    <c15:sqref>'4.3 Dwelling Size-Type Profile'!$E$192:$E$198</c15:sqref>
                  </c15:fullRef>
                </c:ext>
              </c:extLst>
              <c:f>'4.3 Dwelling Size-Type Profile'!$E$198</c:f>
              <c:numCache>
                <c:formatCode>0.0%</c:formatCode>
                <c:ptCount val="1"/>
                <c:pt idx="0">
                  <c:v>0.42720710716268739</c:v>
                </c:pt>
              </c:numCache>
            </c:numRef>
          </c:val>
          <c:extLst>
            <c:ext xmlns:c16="http://schemas.microsoft.com/office/drawing/2014/chart" uri="{C3380CC4-5D6E-409C-BE32-E72D297353CC}">
              <c16:uniqueId val="{00000002-8DEC-4696-8411-1D3126007B33}"/>
            </c:ext>
          </c:extLst>
        </c:ser>
        <c:ser>
          <c:idx val="3"/>
          <c:order val="3"/>
          <c:tx>
            <c:strRef>
              <c:f>'4.3 Dwelling Size-Type Profile'!$F$191</c:f>
              <c:strCache>
                <c:ptCount val="1"/>
                <c:pt idx="0">
                  <c:v>3 bedroom </c:v>
                </c:pt>
              </c:strCache>
            </c:strRef>
          </c:tx>
          <c:spPr>
            <a:solidFill>
              <a:schemeClr val="accent4"/>
            </a:solidFill>
            <a:ln>
              <a:noFill/>
            </a:ln>
            <a:effectLst/>
          </c:spPr>
          <c:invertIfNegative val="0"/>
          <c:cat>
            <c:strRef>
              <c:extLst>
                <c:ext xmlns:c15="http://schemas.microsoft.com/office/drawing/2012/chart" uri="{02D57815-91ED-43cb-92C2-25804820EDAC}">
                  <c15:fullRef>
                    <c15:sqref>'4.3 Dwelling Size-Type Profile'!$B$192:$B$198</c15:sqref>
                  </c15:fullRef>
                </c:ext>
              </c:extLst>
              <c:f>'4.3 Dwelling Size-Type Profile'!$B$198</c:f>
              <c:strCache>
                <c:ptCount val="1"/>
                <c:pt idx="0">
                  <c:v>Moray</c:v>
                </c:pt>
              </c:strCache>
            </c:strRef>
          </c:cat>
          <c:val>
            <c:numRef>
              <c:extLst>
                <c:ext xmlns:c15="http://schemas.microsoft.com/office/drawing/2012/chart" uri="{02D57815-91ED-43cb-92C2-25804820EDAC}">
                  <c15:fullRef>
                    <c15:sqref>'4.3 Dwelling Size-Type Profile'!$F$192:$F$198</c15:sqref>
                  </c15:fullRef>
                </c:ext>
              </c:extLst>
              <c:f>'4.3 Dwelling Size-Type Profile'!$F$198</c:f>
              <c:numCache>
                <c:formatCode>0.0%</c:formatCode>
                <c:ptCount val="1"/>
                <c:pt idx="0">
                  <c:v>0.21654636313159356</c:v>
                </c:pt>
              </c:numCache>
            </c:numRef>
          </c:val>
          <c:extLst>
            <c:ext xmlns:c16="http://schemas.microsoft.com/office/drawing/2014/chart" uri="{C3380CC4-5D6E-409C-BE32-E72D297353CC}">
              <c16:uniqueId val="{00000003-8DEC-4696-8411-1D3126007B33}"/>
            </c:ext>
          </c:extLst>
        </c:ser>
        <c:ser>
          <c:idx val="4"/>
          <c:order val="4"/>
          <c:tx>
            <c:strRef>
              <c:f>'4.3 Dwelling Size-Type Profile'!$G$191</c:f>
              <c:strCache>
                <c:ptCount val="1"/>
                <c:pt idx="0">
                  <c:v>4 bedroom </c:v>
                </c:pt>
              </c:strCache>
            </c:strRef>
          </c:tx>
          <c:spPr>
            <a:solidFill>
              <a:schemeClr val="accent5"/>
            </a:solidFill>
            <a:ln>
              <a:noFill/>
            </a:ln>
            <a:effectLst/>
          </c:spPr>
          <c:invertIfNegative val="0"/>
          <c:cat>
            <c:strRef>
              <c:extLst>
                <c:ext xmlns:c15="http://schemas.microsoft.com/office/drawing/2012/chart" uri="{02D57815-91ED-43cb-92C2-25804820EDAC}">
                  <c15:fullRef>
                    <c15:sqref>'4.3 Dwelling Size-Type Profile'!$B$192:$B$198</c15:sqref>
                  </c15:fullRef>
                </c:ext>
              </c:extLst>
              <c:f>'4.3 Dwelling Size-Type Profile'!$B$198</c:f>
              <c:strCache>
                <c:ptCount val="1"/>
                <c:pt idx="0">
                  <c:v>Moray</c:v>
                </c:pt>
              </c:strCache>
            </c:strRef>
          </c:cat>
          <c:val>
            <c:numRef>
              <c:extLst>
                <c:ext xmlns:c15="http://schemas.microsoft.com/office/drawing/2012/chart" uri="{02D57815-91ED-43cb-92C2-25804820EDAC}">
                  <c15:fullRef>
                    <c15:sqref>'4.3 Dwelling Size-Type Profile'!$G$192:$G$198</c15:sqref>
                  </c15:fullRef>
                </c:ext>
              </c:extLst>
              <c:f>'4.3 Dwelling Size-Type Profile'!$G$198</c:f>
              <c:numCache>
                <c:formatCode>0.0%</c:formatCode>
                <c:ptCount val="1"/>
                <c:pt idx="0">
                  <c:v>3.6202109938922818E-2</c:v>
                </c:pt>
              </c:numCache>
            </c:numRef>
          </c:val>
          <c:extLst>
            <c:ext xmlns:c16="http://schemas.microsoft.com/office/drawing/2014/chart" uri="{C3380CC4-5D6E-409C-BE32-E72D297353CC}">
              <c16:uniqueId val="{00000004-8DEC-4696-8411-1D3126007B33}"/>
            </c:ext>
          </c:extLst>
        </c:ser>
        <c:ser>
          <c:idx val="5"/>
          <c:order val="5"/>
          <c:tx>
            <c:strRef>
              <c:f>'4.3 Dwelling Size-Type Profile'!$H$191</c:f>
              <c:strCache>
                <c:ptCount val="1"/>
                <c:pt idx="0">
                  <c:v>5+ bedroom </c:v>
                </c:pt>
              </c:strCache>
            </c:strRef>
          </c:tx>
          <c:spPr>
            <a:solidFill>
              <a:schemeClr val="accent6"/>
            </a:solidFill>
            <a:ln>
              <a:noFill/>
            </a:ln>
            <a:effectLst/>
          </c:spPr>
          <c:invertIfNegative val="0"/>
          <c:cat>
            <c:strRef>
              <c:extLst>
                <c:ext xmlns:c15="http://schemas.microsoft.com/office/drawing/2012/chart" uri="{02D57815-91ED-43cb-92C2-25804820EDAC}">
                  <c15:fullRef>
                    <c15:sqref>'4.3 Dwelling Size-Type Profile'!$B$192:$B$198</c15:sqref>
                  </c15:fullRef>
                </c:ext>
              </c:extLst>
              <c:f>'4.3 Dwelling Size-Type Profile'!$B$198</c:f>
              <c:strCache>
                <c:ptCount val="1"/>
                <c:pt idx="0">
                  <c:v>Moray</c:v>
                </c:pt>
              </c:strCache>
            </c:strRef>
          </c:cat>
          <c:val>
            <c:numRef>
              <c:extLst>
                <c:ext xmlns:c15="http://schemas.microsoft.com/office/drawing/2012/chart" uri="{02D57815-91ED-43cb-92C2-25804820EDAC}">
                  <c15:fullRef>
                    <c15:sqref>'4.3 Dwelling Size-Type Profile'!$H$192:$H$198</c15:sqref>
                  </c15:fullRef>
                </c:ext>
              </c:extLst>
              <c:f>'4.3 Dwelling Size-Type Profile'!$H$198</c:f>
              <c:numCache>
                <c:formatCode>0.0%</c:formatCode>
                <c:ptCount val="1"/>
                <c:pt idx="0">
                  <c:v>2.5541365907828985E-3</c:v>
                </c:pt>
              </c:numCache>
            </c:numRef>
          </c:val>
          <c:extLst>
            <c:ext xmlns:c16="http://schemas.microsoft.com/office/drawing/2014/chart" uri="{C3380CC4-5D6E-409C-BE32-E72D297353CC}">
              <c16:uniqueId val="{00000005-8DEC-4696-8411-1D3126007B33}"/>
            </c:ext>
          </c:extLst>
        </c:ser>
        <c:dLbls>
          <c:showLegendKey val="0"/>
          <c:showVal val="0"/>
          <c:showCatName val="0"/>
          <c:showSerName val="0"/>
          <c:showPercent val="0"/>
          <c:showBubbleSize val="0"/>
        </c:dLbls>
        <c:gapWidth val="219"/>
        <c:overlap val="-27"/>
        <c:axId val="839340504"/>
        <c:axId val="839341488"/>
      </c:barChart>
      <c:catAx>
        <c:axId val="8393405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39341488"/>
        <c:crosses val="autoZero"/>
        <c:auto val="1"/>
        <c:lblAlgn val="ctr"/>
        <c:lblOffset val="100"/>
        <c:noMultiLvlLbl val="0"/>
      </c:catAx>
      <c:valAx>
        <c:axId val="839341488"/>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3934050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tx>
            <c:strRef>
              <c:f>'4.3 Dwelling Size-Type Profile'!$B$76</c:f>
              <c:strCache>
                <c:ptCount val="1"/>
                <c:pt idx="0">
                  <c:v>Moray</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D419-4B65-B65F-945E248361E2}"/>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D419-4B65-B65F-945E248361E2}"/>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D419-4B65-B65F-945E248361E2}"/>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D419-4B65-B65F-945E248361E2}"/>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D419-4B65-B65F-945E248361E2}"/>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D419-4B65-B65F-945E248361E2}"/>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'4.3 Dwelling Size-Type Profile'!$C$69:$H$69</c:f>
              <c:strCache>
                <c:ptCount val="6"/>
                <c:pt idx="0">
                  <c:v>One bedroom </c:v>
                </c:pt>
                <c:pt idx="1">
                  <c:v>Two bedrooms </c:v>
                </c:pt>
                <c:pt idx="2">
                  <c:v>Three bedrooms </c:v>
                </c:pt>
                <c:pt idx="3">
                  <c:v>Four bedrooms </c:v>
                </c:pt>
                <c:pt idx="4">
                  <c:v>Five bedrooms </c:v>
                </c:pt>
                <c:pt idx="5">
                  <c:v>Six + bedrooms </c:v>
                </c:pt>
              </c:strCache>
            </c:strRef>
          </c:cat>
          <c:val>
            <c:numRef>
              <c:f>'4.3 Dwelling Size-Type Profile'!$C$76:$H$76</c:f>
              <c:numCache>
                <c:formatCode>0</c:formatCode>
                <c:ptCount val="6"/>
                <c:pt idx="0">
                  <c:v>2967</c:v>
                </c:pt>
                <c:pt idx="1">
                  <c:v>14303</c:v>
                </c:pt>
                <c:pt idx="2">
                  <c:v>17261</c:v>
                </c:pt>
                <c:pt idx="3">
                  <c:v>6585</c:v>
                </c:pt>
                <c:pt idx="4">
                  <c:v>869</c:v>
                </c:pt>
                <c:pt idx="5">
                  <c:v>385</c:v>
                </c:pt>
              </c:numCache>
            </c:numRef>
          </c:val>
          <c:extLst>
            <c:ext xmlns:c16="http://schemas.microsoft.com/office/drawing/2014/chart" uri="{C3380CC4-5D6E-409C-BE32-E72D297353CC}">
              <c16:uniqueId val="{00000000-4B1B-4106-9936-121DD591AA11}"/>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SHCS</a:t>
            </a:r>
            <a:r>
              <a:rPr lang="en-GB" baseline="0"/>
              <a:t> (2017-2019) </a:t>
            </a:r>
            <a:endParaRPr lang="en-GB"/>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'4.4 Property Condition'!$R$6</c:f>
              <c:strCache>
                <c:ptCount val="1"/>
                <c:pt idx="0">
                  <c:v>Moray</c:v>
                </c:pt>
              </c:strCache>
            </c:strRef>
          </c:tx>
          <c:spPr>
            <a:solidFill>
              <a:schemeClr val="accent1"/>
            </a:solidFill>
            <a:ln>
              <a:noFill/>
            </a:ln>
            <a:effectLst/>
          </c:spPr>
          <c:invertIfNegative val="0"/>
          <c:cat>
            <c:strRef>
              <c:extLst>
                <c:ext xmlns:c15="http://schemas.microsoft.com/office/drawing/2012/chart" uri="{02D57815-91ED-43cb-92C2-25804820EDAC}">
                  <c15:fullRef>
                    <c15:sqref>'4.4 Property Condition'!$Q$7:$Q$16</c15:sqref>
                  </c15:fullRef>
                </c:ext>
              </c:extLst>
              <c:f>'4.4 Property Condition'!$Q$7:$Q$15</c:f>
              <c:strCache>
                <c:ptCount val="9"/>
                <c:pt idx="0">
                  <c:v>Below Tolerable Standard</c:v>
                </c:pt>
                <c:pt idx="1">
                  <c:v>Urgent Disrepair</c:v>
                </c:pt>
                <c:pt idx="2">
                  <c:v>Evidence of Disrepair</c:v>
                </c:pt>
                <c:pt idx="3">
                  <c:v>Rising or Penetrating Damp</c:v>
                </c:pt>
                <c:pt idx="4">
                  <c:v>Evidence of Condensation</c:v>
                </c:pt>
                <c:pt idx="5">
                  <c:v>Low Energy Efficiency Rating</c:v>
                </c:pt>
                <c:pt idx="6">
                  <c:v>Mean SAP 2012 Rating</c:v>
                </c:pt>
                <c:pt idx="7">
                  <c:v>Fuel Poverty</c:v>
                </c:pt>
                <c:pt idx="8">
                  <c:v>Non-compliance with SHQS</c:v>
                </c:pt>
              </c:strCache>
            </c:strRef>
          </c:cat>
          <c:val>
            <c:numRef>
              <c:extLst>
                <c:ext xmlns:c15="http://schemas.microsoft.com/office/drawing/2012/chart" uri="{02D57815-91ED-43cb-92C2-25804820EDAC}">
                  <c15:fullRef>
                    <c15:sqref>'4.4 Property Condition'!$R$7:$R$16</c15:sqref>
                  </c15:fullRef>
                </c:ext>
              </c:extLst>
              <c:f>'4.4 Property Condition'!$R$7:$R$15</c:f>
              <c:numCache>
                <c:formatCode>0.0%</c:formatCode>
                <c:ptCount val="9"/>
                <c:pt idx="0">
                  <c:v>5.1999999999999998E-2</c:v>
                </c:pt>
                <c:pt idx="1">
                  <c:v>0.255</c:v>
                </c:pt>
                <c:pt idx="2">
                  <c:v>0.66500000000000004</c:v>
                </c:pt>
                <c:pt idx="3">
                  <c:v>3.5999999999999997E-2</c:v>
                </c:pt>
                <c:pt idx="4">
                  <c:v>7.1999999999999995E-2</c:v>
                </c:pt>
                <c:pt idx="5">
                  <c:v>0.111</c:v>
                </c:pt>
                <c:pt idx="6">
                  <c:v>0.60599999999999998</c:v>
                </c:pt>
                <c:pt idx="7">
                  <c:v>0.316</c:v>
                </c:pt>
                <c:pt idx="8">
                  <c:v>0.495</c:v>
                </c:pt>
              </c:numCache>
            </c:numRef>
          </c:val>
          <c:extLst>
            <c:ext xmlns:c16="http://schemas.microsoft.com/office/drawing/2014/chart" uri="{C3380CC4-5D6E-409C-BE32-E72D297353CC}">
              <c16:uniqueId val="{00000000-8BC7-44CF-82E1-750201BFF16B}"/>
            </c:ext>
          </c:extLst>
        </c:ser>
        <c:ser>
          <c:idx val="1"/>
          <c:order val="1"/>
          <c:tx>
            <c:strRef>
              <c:f>'4.4 Property Condition'!$S$6</c:f>
              <c:strCache>
                <c:ptCount val="1"/>
                <c:pt idx="0">
                  <c:v>Scotland</c:v>
                </c:pt>
              </c:strCache>
            </c:strRef>
          </c:tx>
          <c:spPr>
            <a:solidFill>
              <a:schemeClr val="accent2"/>
            </a:solidFill>
            <a:ln>
              <a:noFill/>
            </a:ln>
            <a:effectLst/>
          </c:spPr>
          <c:invertIfNegative val="0"/>
          <c:cat>
            <c:strRef>
              <c:extLst>
                <c:ext xmlns:c15="http://schemas.microsoft.com/office/drawing/2012/chart" uri="{02D57815-91ED-43cb-92C2-25804820EDAC}">
                  <c15:fullRef>
                    <c15:sqref>'4.4 Property Condition'!$Q$7:$Q$16</c15:sqref>
                  </c15:fullRef>
                </c:ext>
              </c:extLst>
              <c:f>'4.4 Property Condition'!$Q$7:$Q$15</c:f>
              <c:strCache>
                <c:ptCount val="9"/>
                <c:pt idx="0">
                  <c:v>Below Tolerable Standard</c:v>
                </c:pt>
                <c:pt idx="1">
                  <c:v>Urgent Disrepair</c:v>
                </c:pt>
                <c:pt idx="2">
                  <c:v>Evidence of Disrepair</c:v>
                </c:pt>
                <c:pt idx="3">
                  <c:v>Rising or Penetrating Damp</c:v>
                </c:pt>
                <c:pt idx="4">
                  <c:v>Evidence of Condensation</c:v>
                </c:pt>
                <c:pt idx="5">
                  <c:v>Low Energy Efficiency Rating</c:v>
                </c:pt>
                <c:pt idx="6">
                  <c:v>Mean SAP 2012 Rating</c:v>
                </c:pt>
                <c:pt idx="7">
                  <c:v>Fuel Poverty</c:v>
                </c:pt>
                <c:pt idx="8">
                  <c:v>Non-compliance with SHQS</c:v>
                </c:pt>
              </c:strCache>
            </c:strRef>
          </c:cat>
          <c:val>
            <c:numRef>
              <c:extLst>
                <c:ext xmlns:c15="http://schemas.microsoft.com/office/drawing/2012/chart" uri="{02D57815-91ED-43cb-92C2-25804820EDAC}">
                  <c15:fullRef>
                    <c15:sqref>'4.4 Property Condition'!$S$7:$S$16</c15:sqref>
                  </c15:fullRef>
                </c:ext>
              </c:extLst>
              <c:f>'4.4 Property Condition'!$S$7:$S$15</c:f>
              <c:numCache>
                <c:formatCode>0.0%</c:formatCode>
                <c:ptCount val="9"/>
                <c:pt idx="0">
                  <c:v>1.4999999999999999E-2</c:v>
                </c:pt>
                <c:pt idx="1">
                  <c:v>0.28299999999999997</c:v>
                </c:pt>
                <c:pt idx="2">
                  <c:v>0.70799999999999996</c:v>
                </c:pt>
                <c:pt idx="3">
                  <c:v>2.5000000000000001E-2</c:v>
                </c:pt>
                <c:pt idx="4">
                  <c:v>0.08</c:v>
                </c:pt>
                <c:pt idx="5">
                  <c:v>4.3999999999999997E-2</c:v>
                </c:pt>
                <c:pt idx="6">
                  <c:v>0.64900000000000002</c:v>
                </c:pt>
                <c:pt idx="7">
                  <c:v>0.24399999999999999</c:v>
                </c:pt>
                <c:pt idx="8">
                  <c:v>0.41399999999999998</c:v>
                </c:pt>
              </c:numCache>
            </c:numRef>
          </c:val>
          <c:extLst>
            <c:ext xmlns:c16="http://schemas.microsoft.com/office/drawing/2014/chart" uri="{C3380CC4-5D6E-409C-BE32-E72D297353CC}">
              <c16:uniqueId val="{00000001-8BC7-44CF-82E1-750201BFF16B}"/>
            </c:ext>
          </c:extLst>
        </c:ser>
        <c:dLbls>
          <c:showLegendKey val="0"/>
          <c:showVal val="0"/>
          <c:showCatName val="0"/>
          <c:showSerName val="0"/>
          <c:showPercent val="0"/>
          <c:showBubbleSize val="0"/>
        </c:dLbls>
        <c:gapWidth val="219"/>
        <c:overlap val="-27"/>
        <c:axId val="479713248"/>
        <c:axId val="479715216"/>
      </c:barChart>
      <c:catAx>
        <c:axId val="4797132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79715216"/>
        <c:crosses val="autoZero"/>
        <c:auto val="1"/>
        <c:lblAlgn val="ctr"/>
        <c:lblOffset val="100"/>
        <c:noMultiLvlLbl val="0"/>
      </c:catAx>
      <c:valAx>
        <c:axId val="479715216"/>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7971324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Origin of Housing List Applications that</a:t>
            </a:r>
            <a:r>
              <a:rPr lang="en-US" baseline="0"/>
              <a:t> would Prefer to live in Buckie HMA (%)</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tx>
            <c:strRef>
              <c:f>'4.5 Stock Pressures'!$C$102</c:f>
              <c:strCache>
                <c:ptCount val="1"/>
                <c:pt idx="0">
                  <c:v>Buckie HMA</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8EA6-4060-B6F4-EFEAACE54944}"/>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8EA6-4060-B6F4-EFEAACE54944}"/>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8EA6-4060-B6F4-EFEAACE54944}"/>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8EA6-4060-B6F4-EFEAACE54944}"/>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8EA6-4060-B6F4-EFEAACE54944}"/>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8EA6-4060-B6F4-EFEAACE54944}"/>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8EA6-4060-B6F4-EFEAACE54944}"/>
              </c:ext>
            </c:extLst>
          </c:dPt>
          <c:cat>
            <c:strRef>
              <c:extLst>
                <c:ext xmlns:c15="http://schemas.microsoft.com/office/drawing/2012/chart" uri="{02D57815-91ED-43cb-92C2-25804820EDAC}">
                  <c15:fullRef>
                    <c15:sqref>'4.5 Stock Pressures'!$B$103:$B$110</c15:sqref>
                  </c15:fullRef>
                </c:ext>
              </c:extLst>
              <c:f>'4.5 Stock Pressures'!$B$103:$B$109</c:f>
              <c:strCache>
                <c:ptCount val="7"/>
                <c:pt idx="0">
                  <c:v>Buckie HMA</c:v>
                </c:pt>
                <c:pt idx="1">
                  <c:v>Cairngorms HMA</c:v>
                </c:pt>
                <c:pt idx="2">
                  <c:v>Elgin HMA</c:v>
                </c:pt>
                <c:pt idx="3">
                  <c:v>Forres HMA</c:v>
                </c:pt>
                <c:pt idx="4">
                  <c:v>Keith HMA</c:v>
                </c:pt>
                <c:pt idx="5">
                  <c:v>Speyside HMA</c:v>
                </c:pt>
                <c:pt idx="6">
                  <c:v>Outwith Moray</c:v>
                </c:pt>
              </c:strCache>
            </c:strRef>
          </c:cat>
          <c:val>
            <c:numRef>
              <c:extLst>
                <c:ext xmlns:c15="http://schemas.microsoft.com/office/drawing/2012/chart" uri="{02D57815-91ED-43cb-92C2-25804820EDAC}">
                  <c15:fullRef>
                    <c15:sqref>'4.5 Stock Pressures'!$C$103:$C$110</c15:sqref>
                  </c15:fullRef>
                </c:ext>
              </c:extLst>
              <c:f>'4.5 Stock Pressures'!$C$103:$C$109</c:f>
              <c:numCache>
                <c:formatCode>0%</c:formatCode>
                <c:ptCount val="7"/>
                <c:pt idx="0">
                  <c:v>0.68622448979591832</c:v>
                </c:pt>
                <c:pt idx="1">
                  <c:v>0</c:v>
                </c:pt>
                <c:pt idx="2">
                  <c:v>5.3571428571428568E-2</c:v>
                </c:pt>
                <c:pt idx="3">
                  <c:v>1.020408163265306E-2</c:v>
                </c:pt>
                <c:pt idx="4">
                  <c:v>2.5510204081632654E-2</c:v>
                </c:pt>
                <c:pt idx="5">
                  <c:v>1.020408163265306E-2</c:v>
                </c:pt>
                <c:pt idx="6">
                  <c:v>0.21428571428571427</c:v>
                </c:pt>
              </c:numCache>
            </c:numRef>
          </c:val>
          <c:extLst>
            <c:ext xmlns:c15="http://schemas.microsoft.com/office/drawing/2012/chart" uri="{02D57815-91ED-43cb-92C2-25804820EDAC}">
              <c15:categoryFilterExceptions/>
            </c:ext>
            <c:ext xmlns:c16="http://schemas.microsoft.com/office/drawing/2014/chart" uri="{C3380CC4-5D6E-409C-BE32-E72D297353CC}">
              <c16:uniqueId val="{00000000-3108-4436-A00C-FCDA518E18BC}"/>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Origin of Housing List Applications that</a:t>
            </a:r>
            <a:r>
              <a:rPr lang="en-US" baseline="0"/>
              <a:t> would Prefer to live in Cairngorms HMA (%)</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1"/>
          <c:order val="1"/>
          <c:tx>
            <c:strRef>
              <c:f>'4.5 Stock Pressures'!$D$102</c:f>
              <c:strCache>
                <c:ptCount val="1"/>
                <c:pt idx="0">
                  <c:v>Cairngorms HMA</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01EB-406E-808F-A4930D6E547D}"/>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01EB-406E-808F-A4930D6E547D}"/>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01EB-406E-808F-A4930D6E547D}"/>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01EB-406E-808F-A4930D6E547D}"/>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01EB-406E-808F-A4930D6E547D}"/>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01EB-406E-808F-A4930D6E547D}"/>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01EB-406E-808F-A4930D6E547D}"/>
              </c:ext>
            </c:extLst>
          </c:dPt>
          <c:cat>
            <c:strRef>
              <c:extLst>
                <c:ext xmlns:c15="http://schemas.microsoft.com/office/drawing/2012/chart" uri="{02D57815-91ED-43cb-92C2-25804820EDAC}">
                  <c15:fullRef>
                    <c15:sqref>'4.5 Stock Pressures'!$B$103:$B$110</c15:sqref>
                  </c15:fullRef>
                </c:ext>
              </c:extLst>
              <c:f>'4.5 Stock Pressures'!$B$103:$B$109</c:f>
              <c:strCache>
                <c:ptCount val="7"/>
                <c:pt idx="0">
                  <c:v>Buckie HMA</c:v>
                </c:pt>
                <c:pt idx="1">
                  <c:v>Cairngorms HMA</c:v>
                </c:pt>
                <c:pt idx="2">
                  <c:v>Elgin HMA</c:v>
                </c:pt>
                <c:pt idx="3">
                  <c:v>Forres HMA</c:v>
                </c:pt>
                <c:pt idx="4">
                  <c:v>Keith HMA</c:v>
                </c:pt>
                <c:pt idx="5">
                  <c:v>Speyside HMA</c:v>
                </c:pt>
                <c:pt idx="6">
                  <c:v>Outwith Moray</c:v>
                </c:pt>
              </c:strCache>
            </c:strRef>
          </c:cat>
          <c:val>
            <c:numRef>
              <c:extLst>
                <c:ext xmlns:c15="http://schemas.microsoft.com/office/drawing/2012/chart" uri="{02D57815-91ED-43cb-92C2-25804820EDAC}">
                  <c15:fullRef>
                    <c15:sqref>'4.5 Stock Pressures'!$D$103:$D$110</c15:sqref>
                  </c15:fullRef>
                </c:ext>
              </c:extLst>
              <c:f>'4.5 Stock Pressures'!$D$103:$D$109</c:f>
              <c:numCache>
                <c:formatCode>0%</c:formatCode>
                <c:ptCount val="7"/>
                <c:pt idx="0">
                  <c:v>0.04</c:v>
                </c:pt>
                <c:pt idx="1">
                  <c:v>0.48</c:v>
                </c:pt>
                <c:pt idx="2">
                  <c:v>0.04</c:v>
                </c:pt>
                <c:pt idx="3">
                  <c:v>0</c:v>
                </c:pt>
                <c:pt idx="4">
                  <c:v>0</c:v>
                </c:pt>
                <c:pt idx="5">
                  <c:v>0.12</c:v>
                </c:pt>
                <c:pt idx="6">
                  <c:v>0.32</c:v>
                </c:pt>
              </c:numCache>
            </c:numRef>
          </c:val>
          <c:extLst>
            <c:ext xmlns:c15="http://schemas.microsoft.com/office/drawing/2012/chart" uri="{02D57815-91ED-43cb-92C2-25804820EDAC}">
              <c15:categoryFilterExceptions/>
            </c:ext>
            <c:ext xmlns:c16="http://schemas.microsoft.com/office/drawing/2014/chart" uri="{C3380CC4-5D6E-409C-BE32-E72D297353CC}">
              <c16:uniqueId val="{00000010-C6EE-4F5A-98DF-B72C4DEDD14D}"/>
            </c:ext>
          </c:extLst>
        </c:ser>
        <c:dLbls>
          <c:showLegendKey val="0"/>
          <c:showVal val="0"/>
          <c:showCatName val="0"/>
          <c:showSerName val="0"/>
          <c:showPercent val="0"/>
          <c:showBubbleSize val="0"/>
          <c:showLeaderLines val="1"/>
        </c:dLbls>
        <c:firstSliceAng val="0"/>
        <c:extLst>
          <c:ext xmlns:c15="http://schemas.microsoft.com/office/drawing/2012/chart" uri="{02D57815-91ED-43cb-92C2-25804820EDAC}">
            <c15:filteredPieSeries>
              <c15:ser>
                <c:idx val="0"/>
                <c:order val="0"/>
                <c:tx>
                  <c:strRef>
                    <c:extLst>
                      <c:ext uri="{02D57815-91ED-43cb-92C2-25804820EDAC}">
                        <c15:formulaRef>
                          <c15:sqref>'4.5 Stock Pressures'!$C$102</c15:sqref>
                        </c15:formulaRef>
                      </c:ext>
                    </c:extLst>
                    <c:strCache>
                      <c:ptCount val="1"/>
                      <c:pt idx="0">
                        <c:v>Buckie HMA</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C6EE-4F5A-98DF-B72C4DEDD14D}"/>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C6EE-4F5A-98DF-B72C4DEDD14D}"/>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C6EE-4F5A-98DF-B72C4DEDD14D}"/>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C6EE-4F5A-98DF-B72C4DEDD14D}"/>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C6EE-4F5A-98DF-B72C4DEDD14D}"/>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C6EE-4F5A-98DF-B72C4DEDD14D}"/>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C6EE-4F5A-98DF-B72C4DEDD14D}"/>
                    </c:ext>
                  </c:extLst>
                </c:dPt>
                <c:cat>
                  <c:strRef>
                    <c:extLst>
                      <c:ext uri="{02D57815-91ED-43cb-92C2-25804820EDAC}">
                        <c15:fullRef>
                          <c15:sqref>'4.5 Stock Pressures'!$B$103:$B$110</c15:sqref>
                        </c15:fullRef>
                        <c15:formulaRef>
                          <c15:sqref>'4.5 Stock Pressures'!$B$103:$B$109</c15:sqref>
                        </c15:formulaRef>
                      </c:ext>
                    </c:extLst>
                    <c:strCache>
                      <c:ptCount val="7"/>
                      <c:pt idx="0">
                        <c:v>Buckie HMA</c:v>
                      </c:pt>
                      <c:pt idx="1">
                        <c:v>Cairngorms HMA</c:v>
                      </c:pt>
                      <c:pt idx="2">
                        <c:v>Elgin HMA</c:v>
                      </c:pt>
                      <c:pt idx="3">
                        <c:v>Forres HMA</c:v>
                      </c:pt>
                      <c:pt idx="4">
                        <c:v>Keith HMA</c:v>
                      </c:pt>
                      <c:pt idx="5">
                        <c:v>Speyside HMA</c:v>
                      </c:pt>
                      <c:pt idx="6">
                        <c:v>Outwith Moray</c:v>
                      </c:pt>
                    </c:strCache>
                  </c:strRef>
                </c:cat>
                <c:val>
                  <c:numRef>
                    <c:extLst>
                      <c:ext uri="{02D57815-91ED-43cb-92C2-25804820EDAC}">
                        <c15:fullRef>
                          <c15:sqref>'4.5 Stock Pressures'!$C$103:$C$110</c15:sqref>
                        </c15:fullRef>
                        <c15:formulaRef>
                          <c15:sqref>'4.5 Stock Pressures'!$C$103:$C$109</c15:sqref>
                        </c15:formulaRef>
                      </c:ext>
                    </c:extLst>
                    <c:numCache>
                      <c:formatCode>0%</c:formatCode>
                      <c:ptCount val="7"/>
                      <c:pt idx="0">
                        <c:v>0.68622448979591832</c:v>
                      </c:pt>
                      <c:pt idx="1">
                        <c:v>0</c:v>
                      </c:pt>
                      <c:pt idx="2">
                        <c:v>5.3571428571428568E-2</c:v>
                      </c:pt>
                      <c:pt idx="3">
                        <c:v>1.020408163265306E-2</c:v>
                      </c:pt>
                      <c:pt idx="4">
                        <c:v>2.5510204081632654E-2</c:v>
                      </c:pt>
                      <c:pt idx="5">
                        <c:v>1.020408163265306E-2</c:v>
                      </c:pt>
                      <c:pt idx="6">
                        <c:v>0.21428571428571427</c:v>
                      </c:pt>
                    </c:numCache>
                  </c:numRef>
                </c:val>
                <c:extLst>
                  <c:ext uri="{02D57815-91ED-43cb-92C2-25804820EDAC}">
                    <c15:categoryFilterExceptions/>
                  </c:ext>
                  <c:ext xmlns:c16="http://schemas.microsoft.com/office/drawing/2014/chart" uri="{C3380CC4-5D6E-409C-BE32-E72D297353CC}">
                    <c16:uniqueId val="{0000000E-C6EE-4F5A-98DF-B72C4DEDD14D}"/>
                  </c:ext>
                </c:extLst>
              </c15:ser>
            </c15:filteredPieSeries>
          </c:ext>
        </c:extLst>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Origin of Housing List Applications that</a:t>
            </a:r>
            <a:r>
              <a:rPr lang="en-US" baseline="0"/>
              <a:t> would Prefer to live in Elgin HMA (%)</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2"/>
          <c:order val="2"/>
          <c:tx>
            <c:strRef>
              <c:f>'4.5 Stock Pressures'!$E$102</c:f>
              <c:strCache>
                <c:ptCount val="1"/>
                <c:pt idx="0">
                  <c:v>Elgin HMA</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CDC4-4105-B68A-390291F9084C}"/>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CDC4-4105-B68A-390291F9084C}"/>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CDC4-4105-B68A-390291F9084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CDC4-4105-B68A-390291F9084C}"/>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CDC4-4105-B68A-390291F9084C}"/>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CDC4-4105-B68A-390291F9084C}"/>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CDC4-4105-B68A-390291F9084C}"/>
              </c:ext>
            </c:extLst>
          </c:dPt>
          <c:cat>
            <c:strRef>
              <c:f>'4.5 Stock Pressures'!$B$103:$B$109</c:f>
              <c:strCache>
                <c:ptCount val="7"/>
                <c:pt idx="0">
                  <c:v>Buckie HMA</c:v>
                </c:pt>
                <c:pt idx="1">
                  <c:v>Cairngorms HMA</c:v>
                </c:pt>
                <c:pt idx="2">
                  <c:v>Elgin HMA</c:v>
                </c:pt>
                <c:pt idx="3">
                  <c:v>Forres HMA</c:v>
                </c:pt>
                <c:pt idx="4">
                  <c:v>Keith HMA</c:v>
                </c:pt>
                <c:pt idx="5">
                  <c:v>Speyside HMA</c:v>
                </c:pt>
                <c:pt idx="6">
                  <c:v>Outwith Moray</c:v>
                </c:pt>
              </c:strCache>
            </c:strRef>
          </c:cat>
          <c:val>
            <c:numRef>
              <c:f>'4.5 Stock Pressures'!$E$103:$E$109</c:f>
              <c:numCache>
                <c:formatCode>0%</c:formatCode>
                <c:ptCount val="7"/>
                <c:pt idx="0">
                  <c:v>4.5714285714285714E-2</c:v>
                </c:pt>
                <c:pt idx="1">
                  <c:v>0</c:v>
                </c:pt>
                <c:pt idx="2">
                  <c:v>0.71873015873015877</c:v>
                </c:pt>
                <c:pt idx="3">
                  <c:v>0.04</c:v>
                </c:pt>
                <c:pt idx="4">
                  <c:v>2.4126984126984129E-2</c:v>
                </c:pt>
                <c:pt idx="5">
                  <c:v>2.2222222222222223E-2</c:v>
                </c:pt>
                <c:pt idx="6">
                  <c:v>0.1492063492063492</c:v>
                </c:pt>
              </c:numCache>
            </c:numRef>
          </c:val>
          <c:extLst>
            <c:ext xmlns:c16="http://schemas.microsoft.com/office/drawing/2014/chart" uri="{C3380CC4-5D6E-409C-BE32-E72D297353CC}">
              <c16:uniqueId val="{0000001F-7FA3-4754-85AE-90F3B88BA6B8}"/>
            </c:ext>
          </c:extLst>
        </c:ser>
        <c:ser>
          <c:idx val="5"/>
          <c:order val="5"/>
          <c:tx>
            <c:strRef>
              <c:f>'4.5 Stock Pressures'!$H$102</c:f>
              <c:strCache>
                <c:ptCount val="1"/>
                <c:pt idx="0">
                  <c:v>Speyside HMA</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F-CDC4-4105-B68A-390291F9084C}"/>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11-CDC4-4105-B68A-390291F9084C}"/>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3-CDC4-4105-B68A-390291F9084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5-CDC4-4105-B68A-390291F9084C}"/>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7-CDC4-4105-B68A-390291F9084C}"/>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19-CDC4-4105-B68A-390291F9084C}"/>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1B-CDC4-4105-B68A-390291F9084C}"/>
              </c:ext>
            </c:extLst>
          </c:dPt>
          <c:cat>
            <c:strRef>
              <c:f>'4.5 Stock Pressures'!$B$103:$B$109</c:f>
              <c:strCache>
                <c:ptCount val="7"/>
                <c:pt idx="0">
                  <c:v>Buckie HMA</c:v>
                </c:pt>
                <c:pt idx="1">
                  <c:v>Cairngorms HMA</c:v>
                </c:pt>
                <c:pt idx="2">
                  <c:v>Elgin HMA</c:v>
                </c:pt>
                <c:pt idx="3">
                  <c:v>Forres HMA</c:v>
                </c:pt>
                <c:pt idx="4">
                  <c:v>Keith HMA</c:v>
                </c:pt>
                <c:pt idx="5">
                  <c:v>Speyside HMA</c:v>
                </c:pt>
                <c:pt idx="6">
                  <c:v>Outwith Moray</c:v>
                </c:pt>
              </c:strCache>
            </c:strRef>
          </c:cat>
          <c:val>
            <c:numRef>
              <c:f>'4.5 Stock Pressures'!$H$103:$H$109</c:f>
              <c:numCache>
                <c:formatCode>0%</c:formatCode>
                <c:ptCount val="7"/>
                <c:pt idx="0">
                  <c:v>3.1746031746031744E-2</c:v>
                </c:pt>
                <c:pt idx="1">
                  <c:v>1.5873015873015872E-2</c:v>
                </c:pt>
                <c:pt idx="2">
                  <c:v>7.9365079365079361E-2</c:v>
                </c:pt>
                <c:pt idx="3">
                  <c:v>0</c:v>
                </c:pt>
                <c:pt idx="4">
                  <c:v>5.5555555555555552E-2</c:v>
                </c:pt>
                <c:pt idx="5">
                  <c:v>0.65079365079365081</c:v>
                </c:pt>
                <c:pt idx="6">
                  <c:v>0.16666666666666666</c:v>
                </c:pt>
              </c:numCache>
            </c:numRef>
          </c:val>
          <c:extLst>
            <c:ext xmlns:c16="http://schemas.microsoft.com/office/drawing/2014/chart" uri="{C3380CC4-5D6E-409C-BE32-E72D297353CC}">
              <c16:uniqueId val="{00000022-7FA3-4754-85AE-90F3B88BA6B8}"/>
            </c:ext>
          </c:extLst>
        </c:ser>
        <c:dLbls>
          <c:showLegendKey val="0"/>
          <c:showVal val="0"/>
          <c:showCatName val="0"/>
          <c:showSerName val="0"/>
          <c:showPercent val="0"/>
          <c:showBubbleSize val="0"/>
          <c:showLeaderLines val="1"/>
        </c:dLbls>
        <c:firstSliceAng val="0"/>
        <c:extLst>
          <c:ext xmlns:c15="http://schemas.microsoft.com/office/drawing/2012/chart" uri="{02D57815-91ED-43cb-92C2-25804820EDAC}">
            <c15:filteredPieSeries>
              <c15:ser>
                <c:idx val="0"/>
                <c:order val="0"/>
                <c:tx>
                  <c:strRef>
                    <c:extLst>
                      <c:ext uri="{02D57815-91ED-43cb-92C2-25804820EDAC}">
                        <c15:formulaRef>
                          <c15:sqref>'4.5 Stock Pressures'!$C$102</c15:sqref>
                        </c15:formulaRef>
                      </c:ext>
                    </c:extLst>
                    <c:strCache>
                      <c:ptCount val="1"/>
                      <c:pt idx="0">
                        <c:v>Buckie HMA</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10-7FA3-4754-85AE-90F3B88BA6B8}"/>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12-7FA3-4754-85AE-90F3B88BA6B8}"/>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4-7FA3-4754-85AE-90F3B88BA6B8}"/>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6-7FA3-4754-85AE-90F3B88BA6B8}"/>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8-7FA3-4754-85AE-90F3B88BA6B8}"/>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1A-7FA3-4754-85AE-90F3B88BA6B8}"/>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1C-7FA3-4754-85AE-90F3B88BA6B8}"/>
                    </c:ext>
                  </c:extLst>
                </c:dPt>
                <c:cat>
                  <c:strRef>
                    <c:extLst>
                      <c:ext uri="{02D57815-91ED-43cb-92C2-25804820EDAC}">
                        <c15:formulaRef>
                          <c15:sqref>'4.5 Stock Pressures'!$B$103:$B$109</c15:sqref>
                        </c15:formulaRef>
                      </c:ext>
                    </c:extLst>
                    <c:strCache>
                      <c:ptCount val="7"/>
                      <c:pt idx="0">
                        <c:v>Buckie HMA</c:v>
                      </c:pt>
                      <c:pt idx="1">
                        <c:v>Cairngorms HMA</c:v>
                      </c:pt>
                      <c:pt idx="2">
                        <c:v>Elgin HMA</c:v>
                      </c:pt>
                      <c:pt idx="3">
                        <c:v>Forres HMA</c:v>
                      </c:pt>
                      <c:pt idx="4">
                        <c:v>Keith HMA</c:v>
                      </c:pt>
                      <c:pt idx="5">
                        <c:v>Speyside HMA</c:v>
                      </c:pt>
                      <c:pt idx="6">
                        <c:v>Outwith Moray</c:v>
                      </c:pt>
                    </c:strCache>
                  </c:strRef>
                </c:cat>
                <c:val>
                  <c:numRef>
                    <c:extLst>
                      <c:ext uri="{02D57815-91ED-43cb-92C2-25804820EDAC}">
                        <c15:formulaRef>
                          <c15:sqref>'4.5 Stock Pressures'!$C$103:$C$109</c15:sqref>
                        </c15:formulaRef>
                      </c:ext>
                    </c:extLst>
                    <c:numCache>
                      <c:formatCode>0%</c:formatCode>
                      <c:ptCount val="7"/>
                      <c:pt idx="0">
                        <c:v>0.68622448979591832</c:v>
                      </c:pt>
                      <c:pt idx="1">
                        <c:v>0</c:v>
                      </c:pt>
                      <c:pt idx="2">
                        <c:v>5.3571428571428568E-2</c:v>
                      </c:pt>
                      <c:pt idx="3">
                        <c:v>1.020408163265306E-2</c:v>
                      </c:pt>
                      <c:pt idx="4">
                        <c:v>2.5510204081632654E-2</c:v>
                      </c:pt>
                      <c:pt idx="5">
                        <c:v>1.020408163265306E-2</c:v>
                      </c:pt>
                      <c:pt idx="6">
                        <c:v>0.21428571428571427</c:v>
                      </c:pt>
                    </c:numCache>
                  </c:numRef>
                </c:val>
                <c:extLst>
                  <c:ext xmlns:c16="http://schemas.microsoft.com/office/drawing/2014/chart" uri="{C3380CC4-5D6E-409C-BE32-E72D297353CC}">
                    <c16:uniqueId val="{0000001D-7FA3-4754-85AE-90F3B88BA6B8}"/>
                  </c:ext>
                </c:extLst>
              </c15:ser>
            </c15:filteredPieSeries>
            <c15:filteredPieSeries>
              <c15:ser>
                <c:idx val="1"/>
                <c:order val="1"/>
                <c:tx>
                  <c:strRef>
                    <c:extLst xmlns:c15="http://schemas.microsoft.com/office/drawing/2012/chart">
                      <c:ext xmlns:c15="http://schemas.microsoft.com/office/drawing/2012/chart" uri="{02D57815-91ED-43cb-92C2-25804820EDAC}">
                        <c15:formulaRef>
                          <c15:sqref>'4.5 Stock Pressures'!$D$102</c15:sqref>
                        </c15:formulaRef>
                      </c:ext>
                    </c:extLst>
                    <c:strCache>
                      <c:ptCount val="1"/>
                      <c:pt idx="0">
                        <c:v>Cairngorms HMA</c:v>
                      </c:pt>
                    </c:strCache>
                  </c:strRef>
                </c:tx>
                <c:dPt>
                  <c:idx val="0"/>
                  <c:bubble3D val="0"/>
                  <c:spPr>
                    <a:solidFill>
                      <a:schemeClr val="accent1"/>
                    </a:solidFill>
                    <a:ln w="19050">
                      <a:solidFill>
                        <a:schemeClr val="lt1"/>
                      </a:solidFill>
                    </a:ln>
                    <a:effectLst/>
                  </c:spPr>
                  <c:extLst xmlns:c15="http://schemas.microsoft.com/office/drawing/2012/chart">
                    <c:ext xmlns:c16="http://schemas.microsoft.com/office/drawing/2014/chart" uri="{C3380CC4-5D6E-409C-BE32-E72D297353CC}">
                      <c16:uniqueId val="{00000001-7FA3-4754-85AE-90F3B88BA6B8}"/>
                    </c:ext>
                  </c:extLst>
                </c:dPt>
                <c:dPt>
                  <c:idx val="1"/>
                  <c:bubble3D val="0"/>
                  <c:spPr>
                    <a:solidFill>
                      <a:schemeClr val="accent2"/>
                    </a:solidFill>
                    <a:ln w="19050">
                      <a:solidFill>
                        <a:schemeClr val="lt1"/>
                      </a:solidFill>
                    </a:ln>
                    <a:effectLst/>
                  </c:spPr>
                  <c:extLst xmlns:c15="http://schemas.microsoft.com/office/drawing/2012/chart">
                    <c:ext xmlns:c16="http://schemas.microsoft.com/office/drawing/2014/chart" uri="{C3380CC4-5D6E-409C-BE32-E72D297353CC}">
                      <c16:uniqueId val="{00000003-7FA3-4754-85AE-90F3B88BA6B8}"/>
                    </c:ext>
                  </c:extLst>
                </c:dPt>
                <c:dPt>
                  <c:idx val="2"/>
                  <c:bubble3D val="0"/>
                  <c:spPr>
                    <a:solidFill>
                      <a:schemeClr val="accent3"/>
                    </a:solidFill>
                    <a:ln w="19050">
                      <a:solidFill>
                        <a:schemeClr val="lt1"/>
                      </a:solidFill>
                    </a:ln>
                    <a:effectLst/>
                  </c:spPr>
                  <c:extLst xmlns:c15="http://schemas.microsoft.com/office/drawing/2012/chart">
                    <c:ext xmlns:c16="http://schemas.microsoft.com/office/drawing/2014/chart" uri="{C3380CC4-5D6E-409C-BE32-E72D297353CC}">
                      <c16:uniqueId val="{00000005-7FA3-4754-85AE-90F3B88BA6B8}"/>
                    </c:ext>
                  </c:extLst>
                </c:dPt>
                <c:dPt>
                  <c:idx val="3"/>
                  <c:bubble3D val="0"/>
                  <c:spPr>
                    <a:solidFill>
                      <a:schemeClr val="accent4"/>
                    </a:solidFill>
                    <a:ln w="19050">
                      <a:solidFill>
                        <a:schemeClr val="lt1"/>
                      </a:solidFill>
                    </a:ln>
                    <a:effectLst/>
                  </c:spPr>
                  <c:extLst xmlns:c15="http://schemas.microsoft.com/office/drawing/2012/chart">
                    <c:ext xmlns:c16="http://schemas.microsoft.com/office/drawing/2014/chart" uri="{C3380CC4-5D6E-409C-BE32-E72D297353CC}">
                      <c16:uniqueId val="{00000007-7FA3-4754-85AE-90F3B88BA6B8}"/>
                    </c:ext>
                  </c:extLst>
                </c:dPt>
                <c:dPt>
                  <c:idx val="4"/>
                  <c:bubble3D val="0"/>
                  <c:spPr>
                    <a:solidFill>
                      <a:schemeClr val="accent5"/>
                    </a:solidFill>
                    <a:ln w="19050">
                      <a:solidFill>
                        <a:schemeClr val="lt1"/>
                      </a:solidFill>
                    </a:ln>
                    <a:effectLst/>
                  </c:spPr>
                  <c:extLst xmlns:c15="http://schemas.microsoft.com/office/drawing/2012/chart">
                    <c:ext xmlns:c16="http://schemas.microsoft.com/office/drawing/2014/chart" uri="{C3380CC4-5D6E-409C-BE32-E72D297353CC}">
                      <c16:uniqueId val="{00000009-7FA3-4754-85AE-90F3B88BA6B8}"/>
                    </c:ext>
                  </c:extLst>
                </c:dPt>
                <c:dPt>
                  <c:idx val="5"/>
                  <c:bubble3D val="0"/>
                  <c:spPr>
                    <a:solidFill>
                      <a:schemeClr val="accent6"/>
                    </a:solidFill>
                    <a:ln w="19050">
                      <a:solidFill>
                        <a:schemeClr val="lt1"/>
                      </a:solidFill>
                    </a:ln>
                    <a:effectLst/>
                  </c:spPr>
                  <c:extLst xmlns:c15="http://schemas.microsoft.com/office/drawing/2012/chart">
                    <c:ext xmlns:c16="http://schemas.microsoft.com/office/drawing/2014/chart" uri="{C3380CC4-5D6E-409C-BE32-E72D297353CC}">
                      <c16:uniqueId val="{0000000B-7FA3-4754-85AE-90F3B88BA6B8}"/>
                    </c:ext>
                  </c:extLst>
                </c:dPt>
                <c:dPt>
                  <c:idx val="6"/>
                  <c:bubble3D val="0"/>
                  <c:spPr>
                    <a:solidFill>
                      <a:schemeClr val="accent1">
                        <a:lumMod val="60000"/>
                      </a:schemeClr>
                    </a:solidFill>
                    <a:ln w="19050">
                      <a:solidFill>
                        <a:schemeClr val="lt1"/>
                      </a:solidFill>
                    </a:ln>
                    <a:effectLst/>
                  </c:spPr>
                  <c:extLst xmlns:c15="http://schemas.microsoft.com/office/drawing/2012/chart">
                    <c:ext xmlns:c16="http://schemas.microsoft.com/office/drawing/2014/chart" uri="{C3380CC4-5D6E-409C-BE32-E72D297353CC}">
                      <c16:uniqueId val="{0000000D-7FA3-4754-85AE-90F3B88BA6B8}"/>
                    </c:ext>
                  </c:extLst>
                </c:dPt>
                <c:cat>
                  <c:strRef>
                    <c:extLst xmlns:c15="http://schemas.microsoft.com/office/drawing/2012/chart">
                      <c:ext xmlns:c15="http://schemas.microsoft.com/office/drawing/2012/chart" uri="{02D57815-91ED-43cb-92C2-25804820EDAC}">
                        <c15:formulaRef>
                          <c15:sqref>'4.5 Stock Pressures'!$B$103:$B$109</c15:sqref>
                        </c15:formulaRef>
                      </c:ext>
                    </c:extLst>
                    <c:strCache>
                      <c:ptCount val="7"/>
                      <c:pt idx="0">
                        <c:v>Buckie HMA</c:v>
                      </c:pt>
                      <c:pt idx="1">
                        <c:v>Cairngorms HMA</c:v>
                      </c:pt>
                      <c:pt idx="2">
                        <c:v>Elgin HMA</c:v>
                      </c:pt>
                      <c:pt idx="3">
                        <c:v>Forres HMA</c:v>
                      </c:pt>
                      <c:pt idx="4">
                        <c:v>Keith HMA</c:v>
                      </c:pt>
                      <c:pt idx="5">
                        <c:v>Speyside HMA</c:v>
                      </c:pt>
                      <c:pt idx="6">
                        <c:v>Outwith Moray</c:v>
                      </c:pt>
                    </c:strCache>
                  </c:strRef>
                </c:cat>
                <c:val>
                  <c:numRef>
                    <c:extLst xmlns:c15="http://schemas.microsoft.com/office/drawing/2012/chart">
                      <c:ext xmlns:c15="http://schemas.microsoft.com/office/drawing/2012/chart" uri="{02D57815-91ED-43cb-92C2-25804820EDAC}">
                        <c15:formulaRef>
                          <c15:sqref>'4.5 Stock Pressures'!$D$103:$D$109</c15:sqref>
                        </c15:formulaRef>
                      </c:ext>
                    </c:extLst>
                    <c:numCache>
                      <c:formatCode>0%</c:formatCode>
                      <c:ptCount val="7"/>
                      <c:pt idx="0">
                        <c:v>0.04</c:v>
                      </c:pt>
                      <c:pt idx="1">
                        <c:v>0.48</c:v>
                      </c:pt>
                      <c:pt idx="2">
                        <c:v>0.04</c:v>
                      </c:pt>
                      <c:pt idx="3">
                        <c:v>0</c:v>
                      </c:pt>
                      <c:pt idx="4">
                        <c:v>0</c:v>
                      </c:pt>
                      <c:pt idx="5">
                        <c:v>0.12</c:v>
                      </c:pt>
                      <c:pt idx="6">
                        <c:v>0.32</c:v>
                      </c:pt>
                    </c:numCache>
                  </c:numRef>
                </c:val>
                <c:extLst xmlns:c15="http://schemas.microsoft.com/office/drawing/2012/chart">
                  <c:ext xmlns:c16="http://schemas.microsoft.com/office/drawing/2014/chart" uri="{C3380CC4-5D6E-409C-BE32-E72D297353CC}">
                    <c16:uniqueId val="{0000000E-7FA3-4754-85AE-90F3B88BA6B8}"/>
                  </c:ext>
                </c:extLst>
              </c15:ser>
            </c15:filteredPieSeries>
            <c15:filteredPieSeries>
              <c15:ser>
                <c:idx val="3"/>
                <c:order val="3"/>
                <c:tx>
                  <c:strRef>
                    <c:extLst xmlns:c15="http://schemas.microsoft.com/office/drawing/2012/chart">
                      <c:ext xmlns:c15="http://schemas.microsoft.com/office/drawing/2012/chart" uri="{02D57815-91ED-43cb-92C2-25804820EDAC}">
                        <c15:formulaRef>
                          <c15:sqref>'4.5 Stock Pressures'!$F$102</c15:sqref>
                        </c15:formulaRef>
                      </c:ext>
                    </c:extLst>
                    <c:strCache>
                      <c:ptCount val="1"/>
                      <c:pt idx="0">
                        <c:v>Forres HMA</c:v>
                      </c:pt>
                    </c:strCache>
                  </c:strRef>
                </c:tx>
                <c:dPt>
                  <c:idx val="0"/>
                  <c:bubble3D val="0"/>
                  <c:spPr>
                    <a:solidFill>
                      <a:schemeClr val="accent1"/>
                    </a:solidFill>
                    <a:ln w="19050">
                      <a:solidFill>
                        <a:schemeClr val="lt1"/>
                      </a:solidFill>
                    </a:ln>
                    <a:effectLst/>
                  </c:spPr>
                  <c:extLst xmlns:c15="http://schemas.microsoft.com/office/drawing/2012/chart">
                    <c:ext xmlns:c16="http://schemas.microsoft.com/office/drawing/2014/chart" uri="{C3380CC4-5D6E-409C-BE32-E72D297353CC}">
                      <c16:uniqueId val="{00000039-CDC4-4105-B68A-390291F9084C}"/>
                    </c:ext>
                  </c:extLst>
                </c:dPt>
                <c:dPt>
                  <c:idx val="1"/>
                  <c:bubble3D val="0"/>
                  <c:spPr>
                    <a:solidFill>
                      <a:schemeClr val="accent2"/>
                    </a:solidFill>
                    <a:ln w="19050">
                      <a:solidFill>
                        <a:schemeClr val="lt1"/>
                      </a:solidFill>
                    </a:ln>
                    <a:effectLst/>
                  </c:spPr>
                  <c:extLst xmlns:c15="http://schemas.microsoft.com/office/drawing/2012/chart">
                    <c:ext xmlns:c16="http://schemas.microsoft.com/office/drawing/2014/chart" uri="{C3380CC4-5D6E-409C-BE32-E72D297353CC}">
                      <c16:uniqueId val="{0000003B-CDC4-4105-B68A-390291F9084C}"/>
                    </c:ext>
                  </c:extLst>
                </c:dPt>
                <c:dPt>
                  <c:idx val="2"/>
                  <c:bubble3D val="0"/>
                  <c:spPr>
                    <a:solidFill>
                      <a:schemeClr val="accent3"/>
                    </a:solidFill>
                    <a:ln w="19050">
                      <a:solidFill>
                        <a:schemeClr val="lt1"/>
                      </a:solidFill>
                    </a:ln>
                    <a:effectLst/>
                  </c:spPr>
                  <c:extLst xmlns:c15="http://schemas.microsoft.com/office/drawing/2012/chart">
                    <c:ext xmlns:c16="http://schemas.microsoft.com/office/drawing/2014/chart" uri="{C3380CC4-5D6E-409C-BE32-E72D297353CC}">
                      <c16:uniqueId val="{0000003D-CDC4-4105-B68A-390291F9084C}"/>
                    </c:ext>
                  </c:extLst>
                </c:dPt>
                <c:dPt>
                  <c:idx val="3"/>
                  <c:bubble3D val="0"/>
                  <c:spPr>
                    <a:solidFill>
                      <a:schemeClr val="accent4"/>
                    </a:solidFill>
                    <a:ln w="19050">
                      <a:solidFill>
                        <a:schemeClr val="lt1"/>
                      </a:solidFill>
                    </a:ln>
                    <a:effectLst/>
                  </c:spPr>
                  <c:extLst xmlns:c15="http://schemas.microsoft.com/office/drawing/2012/chart">
                    <c:ext xmlns:c16="http://schemas.microsoft.com/office/drawing/2014/chart" uri="{C3380CC4-5D6E-409C-BE32-E72D297353CC}">
                      <c16:uniqueId val="{0000003F-CDC4-4105-B68A-390291F9084C}"/>
                    </c:ext>
                  </c:extLst>
                </c:dPt>
                <c:dPt>
                  <c:idx val="4"/>
                  <c:bubble3D val="0"/>
                  <c:spPr>
                    <a:solidFill>
                      <a:schemeClr val="accent5"/>
                    </a:solidFill>
                    <a:ln w="19050">
                      <a:solidFill>
                        <a:schemeClr val="lt1"/>
                      </a:solidFill>
                    </a:ln>
                    <a:effectLst/>
                  </c:spPr>
                  <c:extLst xmlns:c15="http://schemas.microsoft.com/office/drawing/2012/chart">
                    <c:ext xmlns:c16="http://schemas.microsoft.com/office/drawing/2014/chart" uri="{C3380CC4-5D6E-409C-BE32-E72D297353CC}">
                      <c16:uniqueId val="{00000041-CDC4-4105-B68A-390291F9084C}"/>
                    </c:ext>
                  </c:extLst>
                </c:dPt>
                <c:dPt>
                  <c:idx val="5"/>
                  <c:bubble3D val="0"/>
                  <c:spPr>
                    <a:solidFill>
                      <a:schemeClr val="accent6"/>
                    </a:solidFill>
                    <a:ln w="19050">
                      <a:solidFill>
                        <a:schemeClr val="lt1"/>
                      </a:solidFill>
                    </a:ln>
                    <a:effectLst/>
                  </c:spPr>
                  <c:extLst xmlns:c15="http://schemas.microsoft.com/office/drawing/2012/chart">
                    <c:ext xmlns:c16="http://schemas.microsoft.com/office/drawing/2014/chart" uri="{C3380CC4-5D6E-409C-BE32-E72D297353CC}">
                      <c16:uniqueId val="{00000043-CDC4-4105-B68A-390291F9084C}"/>
                    </c:ext>
                  </c:extLst>
                </c:dPt>
                <c:dPt>
                  <c:idx val="6"/>
                  <c:bubble3D val="0"/>
                  <c:spPr>
                    <a:solidFill>
                      <a:schemeClr val="accent1">
                        <a:lumMod val="60000"/>
                      </a:schemeClr>
                    </a:solidFill>
                    <a:ln w="19050">
                      <a:solidFill>
                        <a:schemeClr val="lt1"/>
                      </a:solidFill>
                    </a:ln>
                    <a:effectLst/>
                  </c:spPr>
                  <c:extLst xmlns:c15="http://schemas.microsoft.com/office/drawing/2012/chart">
                    <c:ext xmlns:c16="http://schemas.microsoft.com/office/drawing/2014/chart" uri="{C3380CC4-5D6E-409C-BE32-E72D297353CC}">
                      <c16:uniqueId val="{00000045-CDC4-4105-B68A-390291F9084C}"/>
                    </c:ext>
                  </c:extLst>
                </c:dPt>
                <c:cat>
                  <c:strRef>
                    <c:extLst xmlns:c15="http://schemas.microsoft.com/office/drawing/2012/chart">
                      <c:ext xmlns:c15="http://schemas.microsoft.com/office/drawing/2012/chart" uri="{02D57815-91ED-43cb-92C2-25804820EDAC}">
                        <c15:formulaRef>
                          <c15:sqref>'4.5 Stock Pressures'!$B$103:$B$109</c15:sqref>
                        </c15:formulaRef>
                      </c:ext>
                    </c:extLst>
                    <c:strCache>
                      <c:ptCount val="7"/>
                      <c:pt idx="0">
                        <c:v>Buckie HMA</c:v>
                      </c:pt>
                      <c:pt idx="1">
                        <c:v>Cairngorms HMA</c:v>
                      </c:pt>
                      <c:pt idx="2">
                        <c:v>Elgin HMA</c:v>
                      </c:pt>
                      <c:pt idx="3">
                        <c:v>Forres HMA</c:v>
                      </c:pt>
                      <c:pt idx="4">
                        <c:v>Keith HMA</c:v>
                      </c:pt>
                      <c:pt idx="5">
                        <c:v>Speyside HMA</c:v>
                      </c:pt>
                      <c:pt idx="6">
                        <c:v>Outwith Moray</c:v>
                      </c:pt>
                    </c:strCache>
                  </c:strRef>
                </c:cat>
                <c:val>
                  <c:numRef>
                    <c:extLst xmlns:c15="http://schemas.microsoft.com/office/drawing/2012/chart">
                      <c:ext xmlns:c15="http://schemas.microsoft.com/office/drawing/2012/chart" uri="{02D57815-91ED-43cb-92C2-25804820EDAC}">
                        <c15:formulaRef>
                          <c15:sqref>'4.5 Stock Pressures'!$F$103:$F$109</c15:sqref>
                        </c15:formulaRef>
                      </c:ext>
                    </c:extLst>
                    <c:numCache>
                      <c:formatCode>0%</c:formatCode>
                      <c:ptCount val="7"/>
                      <c:pt idx="0">
                        <c:v>1.66270783847981E-2</c:v>
                      </c:pt>
                      <c:pt idx="1">
                        <c:v>0</c:v>
                      </c:pt>
                      <c:pt idx="2">
                        <c:v>5.9382422802850353E-2</c:v>
                      </c:pt>
                      <c:pt idx="3">
                        <c:v>0.70308788598574823</c:v>
                      </c:pt>
                      <c:pt idx="4">
                        <c:v>2.3752969121140144E-3</c:v>
                      </c:pt>
                      <c:pt idx="5">
                        <c:v>4.7505938242280287E-3</c:v>
                      </c:pt>
                      <c:pt idx="6">
                        <c:v>0.21377672209026127</c:v>
                      </c:pt>
                    </c:numCache>
                  </c:numRef>
                </c:val>
                <c:extLst xmlns:c15="http://schemas.microsoft.com/office/drawing/2012/chart">
                  <c:ext xmlns:c16="http://schemas.microsoft.com/office/drawing/2014/chart" uri="{C3380CC4-5D6E-409C-BE32-E72D297353CC}">
                    <c16:uniqueId val="{00000020-7FA3-4754-85AE-90F3B88BA6B8}"/>
                  </c:ext>
                </c:extLst>
              </c15:ser>
            </c15:filteredPieSeries>
            <c15:filteredPieSeries>
              <c15:ser>
                <c:idx val="4"/>
                <c:order val="4"/>
                <c:tx>
                  <c:strRef>
                    <c:extLst xmlns:c15="http://schemas.microsoft.com/office/drawing/2012/chart">
                      <c:ext xmlns:c15="http://schemas.microsoft.com/office/drawing/2012/chart" uri="{02D57815-91ED-43cb-92C2-25804820EDAC}">
                        <c15:formulaRef>
                          <c15:sqref>'4.5 Stock Pressures'!$G$102</c15:sqref>
                        </c15:formulaRef>
                      </c:ext>
                    </c:extLst>
                    <c:strCache>
                      <c:ptCount val="1"/>
                      <c:pt idx="0">
                        <c:v>Keith HMA</c:v>
                      </c:pt>
                    </c:strCache>
                  </c:strRef>
                </c:tx>
                <c:dPt>
                  <c:idx val="0"/>
                  <c:bubble3D val="0"/>
                  <c:spPr>
                    <a:solidFill>
                      <a:schemeClr val="accent1"/>
                    </a:solidFill>
                    <a:ln w="19050">
                      <a:solidFill>
                        <a:schemeClr val="lt1"/>
                      </a:solidFill>
                    </a:ln>
                    <a:effectLst/>
                  </c:spPr>
                  <c:extLst xmlns:c15="http://schemas.microsoft.com/office/drawing/2012/chart">
                    <c:ext xmlns:c16="http://schemas.microsoft.com/office/drawing/2014/chart" uri="{C3380CC4-5D6E-409C-BE32-E72D297353CC}">
                      <c16:uniqueId val="{00000047-CDC4-4105-B68A-390291F9084C}"/>
                    </c:ext>
                  </c:extLst>
                </c:dPt>
                <c:dPt>
                  <c:idx val="1"/>
                  <c:bubble3D val="0"/>
                  <c:spPr>
                    <a:solidFill>
                      <a:schemeClr val="accent2"/>
                    </a:solidFill>
                    <a:ln w="19050">
                      <a:solidFill>
                        <a:schemeClr val="lt1"/>
                      </a:solidFill>
                    </a:ln>
                    <a:effectLst/>
                  </c:spPr>
                  <c:extLst xmlns:c15="http://schemas.microsoft.com/office/drawing/2012/chart">
                    <c:ext xmlns:c16="http://schemas.microsoft.com/office/drawing/2014/chart" uri="{C3380CC4-5D6E-409C-BE32-E72D297353CC}">
                      <c16:uniqueId val="{00000049-CDC4-4105-B68A-390291F9084C}"/>
                    </c:ext>
                  </c:extLst>
                </c:dPt>
                <c:dPt>
                  <c:idx val="2"/>
                  <c:bubble3D val="0"/>
                  <c:spPr>
                    <a:solidFill>
                      <a:schemeClr val="accent3"/>
                    </a:solidFill>
                    <a:ln w="19050">
                      <a:solidFill>
                        <a:schemeClr val="lt1"/>
                      </a:solidFill>
                    </a:ln>
                    <a:effectLst/>
                  </c:spPr>
                  <c:extLst xmlns:c15="http://schemas.microsoft.com/office/drawing/2012/chart">
                    <c:ext xmlns:c16="http://schemas.microsoft.com/office/drawing/2014/chart" uri="{C3380CC4-5D6E-409C-BE32-E72D297353CC}">
                      <c16:uniqueId val="{0000004B-CDC4-4105-B68A-390291F9084C}"/>
                    </c:ext>
                  </c:extLst>
                </c:dPt>
                <c:dPt>
                  <c:idx val="3"/>
                  <c:bubble3D val="0"/>
                  <c:spPr>
                    <a:solidFill>
                      <a:schemeClr val="accent4"/>
                    </a:solidFill>
                    <a:ln w="19050">
                      <a:solidFill>
                        <a:schemeClr val="lt1"/>
                      </a:solidFill>
                    </a:ln>
                    <a:effectLst/>
                  </c:spPr>
                  <c:extLst xmlns:c15="http://schemas.microsoft.com/office/drawing/2012/chart">
                    <c:ext xmlns:c16="http://schemas.microsoft.com/office/drawing/2014/chart" uri="{C3380CC4-5D6E-409C-BE32-E72D297353CC}">
                      <c16:uniqueId val="{0000004D-CDC4-4105-B68A-390291F9084C}"/>
                    </c:ext>
                  </c:extLst>
                </c:dPt>
                <c:dPt>
                  <c:idx val="4"/>
                  <c:bubble3D val="0"/>
                  <c:spPr>
                    <a:solidFill>
                      <a:schemeClr val="accent5"/>
                    </a:solidFill>
                    <a:ln w="19050">
                      <a:solidFill>
                        <a:schemeClr val="lt1"/>
                      </a:solidFill>
                    </a:ln>
                    <a:effectLst/>
                  </c:spPr>
                  <c:extLst xmlns:c15="http://schemas.microsoft.com/office/drawing/2012/chart">
                    <c:ext xmlns:c16="http://schemas.microsoft.com/office/drawing/2014/chart" uri="{C3380CC4-5D6E-409C-BE32-E72D297353CC}">
                      <c16:uniqueId val="{0000004F-CDC4-4105-B68A-390291F9084C}"/>
                    </c:ext>
                  </c:extLst>
                </c:dPt>
                <c:dPt>
                  <c:idx val="5"/>
                  <c:bubble3D val="0"/>
                  <c:spPr>
                    <a:solidFill>
                      <a:schemeClr val="accent6"/>
                    </a:solidFill>
                    <a:ln w="19050">
                      <a:solidFill>
                        <a:schemeClr val="lt1"/>
                      </a:solidFill>
                    </a:ln>
                    <a:effectLst/>
                  </c:spPr>
                  <c:extLst xmlns:c15="http://schemas.microsoft.com/office/drawing/2012/chart">
                    <c:ext xmlns:c16="http://schemas.microsoft.com/office/drawing/2014/chart" uri="{C3380CC4-5D6E-409C-BE32-E72D297353CC}">
                      <c16:uniqueId val="{00000051-CDC4-4105-B68A-390291F9084C}"/>
                    </c:ext>
                  </c:extLst>
                </c:dPt>
                <c:dPt>
                  <c:idx val="6"/>
                  <c:bubble3D val="0"/>
                  <c:spPr>
                    <a:solidFill>
                      <a:schemeClr val="accent1">
                        <a:lumMod val="60000"/>
                      </a:schemeClr>
                    </a:solidFill>
                    <a:ln w="19050">
                      <a:solidFill>
                        <a:schemeClr val="lt1"/>
                      </a:solidFill>
                    </a:ln>
                    <a:effectLst/>
                  </c:spPr>
                  <c:extLst xmlns:c15="http://schemas.microsoft.com/office/drawing/2012/chart">
                    <c:ext xmlns:c16="http://schemas.microsoft.com/office/drawing/2014/chart" uri="{C3380CC4-5D6E-409C-BE32-E72D297353CC}">
                      <c16:uniqueId val="{00000053-CDC4-4105-B68A-390291F9084C}"/>
                    </c:ext>
                  </c:extLst>
                </c:dPt>
                <c:cat>
                  <c:strRef>
                    <c:extLst xmlns:c15="http://schemas.microsoft.com/office/drawing/2012/chart">
                      <c:ext xmlns:c15="http://schemas.microsoft.com/office/drawing/2012/chart" uri="{02D57815-91ED-43cb-92C2-25804820EDAC}">
                        <c15:formulaRef>
                          <c15:sqref>'4.5 Stock Pressures'!$B$103:$B$109</c15:sqref>
                        </c15:formulaRef>
                      </c:ext>
                    </c:extLst>
                    <c:strCache>
                      <c:ptCount val="7"/>
                      <c:pt idx="0">
                        <c:v>Buckie HMA</c:v>
                      </c:pt>
                      <c:pt idx="1">
                        <c:v>Cairngorms HMA</c:v>
                      </c:pt>
                      <c:pt idx="2">
                        <c:v>Elgin HMA</c:v>
                      </c:pt>
                      <c:pt idx="3">
                        <c:v>Forres HMA</c:v>
                      </c:pt>
                      <c:pt idx="4">
                        <c:v>Keith HMA</c:v>
                      </c:pt>
                      <c:pt idx="5">
                        <c:v>Speyside HMA</c:v>
                      </c:pt>
                      <c:pt idx="6">
                        <c:v>Outwith Moray</c:v>
                      </c:pt>
                    </c:strCache>
                  </c:strRef>
                </c:cat>
                <c:val>
                  <c:numRef>
                    <c:extLst xmlns:c15="http://schemas.microsoft.com/office/drawing/2012/chart">
                      <c:ext xmlns:c15="http://schemas.microsoft.com/office/drawing/2012/chart" uri="{02D57815-91ED-43cb-92C2-25804820EDAC}">
                        <c15:formulaRef>
                          <c15:sqref>'4.5 Stock Pressures'!$G$103:$G$109</c15:sqref>
                        </c15:formulaRef>
                      </c:ext>
                    </c:extLst>
                    <c:numCache>
                      <c:formatCode>0%</c:formatCode>
                      <c:ptCount val="7"/>
                      <c:pt idx="0">
                        <c:v>6.0606060606060608E-2</c:v>
                      </c:pt>
                      <c:pt idx="1">
                        <c:v>0</c:v>
                      </c:pt>
                      <c:pt idx="2">
                        <c:v>2.0202020202020204E-2</c:v>
                      </c:pt>
                      <c:pt idx="3">
                        <c:v>1.0101010101010102E-2</c:v>
                      </c:pt>
                      <c:pt idx="4">
                        <c:v>0.65656565656565657</c:v>
                      </c:pt>
                      <c:pt idx="5">
                        <c:v>4.0404040404040407E-2</c:v>
                      </c:pt>
                      <c:pt idx="6">
                        <c:v>0.21212121212121213</c:v>
                      </c:pt>
                    </c:numCache>
                  </c:numRef>
                </c:val>
                <c:extLst xmlns:c15="http://schemas.microsoft.com/office/drawing/2012/chart">
                  <c:ext xmlns:c16="http://schemas.microsoft.com/office/drawing/2014/chart" uri="{C3380CC4-5D6E-409C-BE32-E72D297353CC}">
                    <c16:uniqueId val="{00000021-7FA3-4754-85AE-90F3B88BA6B8}"/>
                  </c:ext>
                </c:extLst>
              </c15:ser>
            </c15:filteredPieSeries>
          </c:ext>
        </c:extLst>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Dwellings (%) by occupancy (2020)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tx>
            <c:strRef>
              <c:f>'4.1 CT Occupation Profile'!$C$38:$C$39</c:f>
              <c:strCache>
                <c:ptCount val="2"/>
                <c:pt idx="0">
                  <c:v>Table 4.2b Dwellings (%) by occupancy, September 2021</c:v>
                </c:pt>
                <c:pt idx="1">
                  <c:v>Moray</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7C80-4C9B-AA62-32ACDC094BAD}"/>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7C80-4C9B-AA62-32ACDC094BAD}"/>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7C80-4C9B-AA62-32ACDC094BAD}"/>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7C80-4C9B-AA62-32ACDC094BAD}"/>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7C80-4C9B-AA62-32ACDC094BAD}"/>
              </c:ext>
            </c:extLst>
          </c:dPt>
          <c:cat>
            <c:strRef>
              <c:extLst>
                <c:ext xmlns:c15="http://schemas.microsoft.com/office/drawing/2012/chart" uri="{02D57815-91ED-43cb-92C2-25804820EDAC}">
                  <c15:fullRef>
                    <c15:sqref>'4.1 CT Occupation Profile'!$B$40:$B$45</c15:sqref>
                  </c15:fullRef>
                </c:ext>
              </c:extLst>
              <c:f>'4.1 CT Occupation Profile'!$B$41:$B$45</c:f>
              <c:strCache>
                <c:ptCount val="5"/>
                <c:pt idx="0">
                  <c:v>Occupied Dwellings</c:v>
                </c:pt>
                <c:pt idx="1">
                  <c:v>2nd/Holiday Homes</c:v>
                </c:pt>
                <c:pt idx="2">
                  <c:v>Empty Homes</c:v>
                </c:pt>
                <c:pt idx="3">
                  <c:v>Empty Homes (CT Exempt)</c:v>
                </c:pt>
                <c:pt idx="4">
                  <c:v>Total Ineffective Stock</c:v>
                </c:pt>
              </c:strCache>
            </c:strRef>
          </c:cat>
          <c:val>
            <c:numRef>
              <c:extLst>
                <c:ext xmlns:c15="http://schemas.microsoft.com/office/drawing/2012/chart" uri="{02D57815-91ED-43cb-92C2-25804820EDAC}">
                  <c15:fullRef>
                    <c15:sqref>'4.1 CT Occupation Profile'!$C$40:$C$45</c15:sqref>
                  </c15:fullRef>
                </c:ext>
              </c:extLst>
              <c:f>'4.1 CT Occupation Profile'!$C$41:$C$45</c:f>
              <c:numCache>
                <c:formatCode>0%</c:formatCode>
                <c:ptCount val="5"/>
                <c:pt idx="0">
                  <c:v>0.94558766191569554</c:v>
                </c:pt>
                <c:pt idx="1">
                  <c:v>1.6635619286921109E-2</c:v>
                </c:pt>
                <c:pt idx="2">
                  <c:v>5.5625351990642467E-2</c:v>
                </c:pt>
                <c:pt idx="3">
                  <c:v>1.9928085604124249E-2</c:v>
                </c:pt>
                <c:pt idx="4">
                  <c:v>9.2189056881687825E-2</c:v>
                </c:pt>
              </c:numCache>
            </c:numRef>
          </c:val>
          <c:extLst>
            <c:ext xmlns:c15="http://schemas.microsoft.com/office/drawing/2012/chart" uri="{02D57815-91ED-43cb-92C2-25804820EDAC}">
              <c15:categoryFilterExceptions/>
            </c:ext>
            <c:ext xmlns:c16="http://schemas.microsoft.com/office/drawing/2014/chart" uri="{C3380CC4-5D6E-409C-BE32-E72D297353CC}">
              <c16:uniqueId val="{00000000-CF6C-4221-A231-6FE60B05E9AC}"/>
            </c:ext>
          </c:extLst>
        </c:ser>
        <c:dLbls>
          <c:showLegendKey val="0"/>
          <c:showVal val="0"/>
          <c:showCatName val="0"/>
          <c:showSerName val="0"/>
          <c:showPercent val="0"/>
          <c:showBubbleSize val="0"/>
          <c:showLeaderLines val="1"/>
        </c:dLbls>
        <c:firstSliceAng val="0"/>
        <c:extLst>
          <c:ext xmlns:c15="http://schemas.microsoft.com/office/drawing/2012/chart" uri="{02D57815-91ED-43cb-92C2-25804820EDAC}">
            <c15:filteredPieSeries>
              <c15:ser>
                <c:idx val="1"/>
                <c:order val="1"/>
                <c:tx>
                  <c:strRef>
                    <c:extLst>
                      <c:ext uri="{02D57815-91ED-43cb-92C2-25804820EDAC}">
                        <c15:formulaRef>
                          <c15:sqref>'4.1 CT Occupation Profile'!$D$38:$D$39</c15:sqref>
                        </c15:formulaRef>
                      </c:ext>
                    </c:extLst>
                    <c:strCache>
                      <c:ptCount val="2"/>
                      <c:pt idx="0">
                        <c:v>Table 4.2b Dwellings (%) by occupancy, September 2021</c:v>
                      </c:pt>
                      <c:pt idx="1">
                        <c:v>Scotland</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D-7C80-4C9B-AA62-32ACDC094BAD}"/>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F-7C80-4C9B-AA62-32ACDC094BAD}"/>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1-7C80-4C9B-AA62-32ACDC094BAD}"/>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3-7C80-4C9B-AA62-32ACDC094BAD}"/>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5-7C80-4C9B-AA62-32ACDC094BAD}"/>
                    </c:ext>
                  </c:extLst>
                </c:dPt>
                <c:cat>
                  <c:strRef>
                    <c:extLst>
                      <c:ext uri="{02D57815-91ED-43cb-92C2-25804820EDAC}">
                        <c15:fullRef>
                          <c15:sqref>'4.1 CT Occupation Profile'!$B$40:$B$45</c15:sqref>
                        </c15:fullRef>
                        <c15:formulaRef>
                          <c15:sqref>'4.1 CT Occupation Profile'!$B$41:$B$45</c15:sqref>
                        </c15:formulaRef>
                      </c:ext>
                    </c:extLst>
                    <c:strCache>
                      <c:ptCount val="5"/>
                      <c:pt idx="0">
                        <c:v>Occupied Dwellings</c:v>
                      </c:pt>
                      <c:pt idx="1">
                        <c:v>2nd/Holiday Homes</c:v>
                      </c:pt>
                      <c:pt idx="2">
                        <c:v>Empty Homes</c:v>
                      </c:pt>
                      <c:pt idx="3">
                        <c:v>Empty Homes (CT Exempt)</c:v>
                      </c:pt>
                      <c:pt idx="4">
                        <c:v>Total Ineffective Stock</c:v>
                      </c:pt>
                    </c:strCache>
                  </c:strRef>
                </c:cat>
                <c:val>
                  <c:numRef>
                    <c:extLst>
                      <c:ext uri="{02D57815-91ED-43cb-92C2-25804820EDAC}">
                        <c15:fullRef>
                          <c15:sqref>'4.1 CT Occupation Profile'!$D$40:$D$45</c15:sqref>
                        </c15:fullRef>
                        <c15:formulaRef>
                          <c15:sqref>'4.1 CT Occupation Profile'!$D$41:$D$45</c15:sqref>
                        </c15:formulaRef>
                      </c:ext>
                    </c:extLst>
                    <c:numCache>
                      <c:formatCode>0%</c:formatCode>
                      <c:ptCount val="5"/>
                      <c:pt idx="0">
                        <c:v>0.95800923591201925</c:v>
                      </c:pt>
                      <c:pt idx="1">
                        <c:v>8.9682477673773357E-3</c:v>
                      </c:pt>
                      <c:pt idx="2">
                        <c:v>4.93836806301923E-2</c:v>
                      </c:pt>
                      <c:pt idx="3">
                        <c:v>1.6661352011014607E-2</c:v>
                      </c:pt>
                      <c:pt idx="4">
                        <c:v>7.5013280408584251E-2</c:v>
                      </c:pt>
                    </c:numCache>
                  </c:numRef>
                </c:val>
                <c:extLst>
                  <c:ext uri="{02D57815-91ED-43cb-92C2-25804820EDAC}">
                    <c15:categoryFilterExceptions/>
                  </c:ext>
                  <c:ext xmlns:c16="http://schemas.microsoft.com/office/drawing/2014/chart" uri="{C3380CC4-5D6E-409C-BE32-E72D297353CC}">
                    <c16:uniqueId val="{00000001-CF6C-4221-A231-6FE60B05E9AC}"/>
                  </c:ext>
                </c:extLst>
              </c15:ser>
            </c15:filteredPieSeries>
          </c:ext>
        </c:extLst>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Origin of Housing List Applications that</a:t>
            </a:r>
            <a:r>
              <a:rPr lang="en-US" baseline="0"/>
              <a:t> would Prefer to live in Forres HMA (%)</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3"/>
          <c:order val="3"/>
          <c:tx>
            <c:strRef>
              <c:f>'4.5 Stock Pressures'!$F$102</c:f>
              <c:strCache>
                <c:ptCount val="1"/>
                <c:pt idx="0">
                  <c:v>Forres HMA</c:v>
                </c:pt>
              </c:strCache>
              <c:extLst xmlns:c15="http://schemas.microsoft.com/office/drawing/2012/chart"/>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3D-C9C5-4FCB-9254-D28E440E51C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3F-C9C5-4FCB-9254-D28E440E51C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41-C9C5-4FCB-9254-D28E440E51C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43-C9C5-4FCB-9254-D28E440E51C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45-C9C5-4FCB-9254-D28E440E51C0}"/>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47-C9C5-4FCB-9254-D28E440E51C0}"/>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49-C9C5-4FCB-9254-D28E440E51C0}"/>
              </c:ext>
            </c:extLst>
          </c:dPt>
          <c:cat>
            <c:strRef>
              <c:f>'4.5 Stock Pressures'!$B$103:$B$109</c:f>
              <c:strCache>
                <c:ptCount val="7"/>
                <c:pt idx="0">
                  <c:v>Buckie HMA</c:v>
                </c:pt>
                <c:pt idx="1">
                  <c:v>Cairngorms HMA</c:v>
                </c:pt>
                <c:pt idx="2">
                  <c:v>Elgin HMA</c:v>
                </c:pt>
                <c:pt idx="3">
                  <c:v>Forres HMA</c:v>
                </c:pt>
                <c:pt idx="4">
                  <c:v>Keith HMA</c:v>
                </c:pt>
                <c:pt idx="5">
                  <c:v>Speyside HMA</c:v>
                </c:pt>
                <c:pt idx="6">
                  <c:v>Outwith Moray</c:v>
                </c:pt>
              </c:strCache>
              <c:extLst xmlns:c15="http://schemas.microsoft.com/office/drawing/2012/chart"/>
            </c:strRef>
          </c:cat>
          <c:val>
            <c:numRef>
              <c:f>'4.5 Stock Pressures'!$F$103:$F$109</c:f>
              <c:numCache>
                <c:formatCode>0%</c:formatCode>
                <c:ptCount val="7"/>
                <c:pt idx="0">
                  <c:v>1.66270783847981E-2</c:v>
                </c:pt>
                <c:pt idx="1">
                  <c:v>0</c:v>
                </c:pt>
                <c:pt idx="2">
                  <c:v>5.9382422802850353E-2</c:v>
                </c:pt>
                <c:pt idx="3">
                  <c:v>0.70308788598574823</c:v>
                </c:pt>
                <c:pt idx="4">
                  <c:v>2.3752969121140144E-3</c:v>
                </c:pt>
                <c:pt idx="5">
                  <c:v>4.7505938242280287E-3</c:v>
                </c:pt>
                <c:pt idx="6">
                  <c:v>0.21377672209026127</c:v>
                </c:pt>
              </c:numCache>
              <c:extLst xmlns:c15="http://schemas.microsoft.com/office/drawing/2012/chart"/>
            </c:numRef>
          </c:val>
          <c:extLst>
            <c:ext xmlns:c16="http://schemas.microsoft.com/office/drawing/2014/chart" uri="{C3380CC4-5D6E-409C-BE32-E72D297353CC}">
              <c16:uniqueId val="{0000004A-C9C5-4FCB-9254-D28E440E51C0}"/>
            </c:ext>
          </c:extLst>
        </c:ser>
        <c:dLbls>
          <c:showLegendKey val="0"/>
          <c:showVal val="0"/>
          <c:showCatName val="0"/>
          <c:showSerName val="0"/>
          <c:showPercent val="0"/>
          <c:showBubbleSize val="0"/>
          <c:showLeaderLines val="1"/>
        </c:dLbls>
        <c:firstSliceAng val="0"/>
        <c:extLst>
          <c:ext xmlns:c15="http://schemas.microsoft.com/office/drawing/2012/chart" uri="{02D57815-91ED-43cb-92C2-25804820EDAC}">
            <c15:filteredPieSeries>
              <c15:ser>
                <c:idx val="0"/>
                <c:order val="0"/>
                <c:tx>
                  <c:strRef>
                    <c:extLst>
                      <c:ext uri="{02D57815-91ED-43cb-92C2-25804820EDAC}">
                        <c15:formulaRef>
                          <c15:sqref>'4.5 Stock Pressures'!$C$102</c15:sqref>
                        </c15:formulaRef>
                      </c:ext>
                    </c:extLst>
                    <c:strCache>
                      <c:ptCount val="1"/>
                      <c:pt idx="0">
                        <c:v>Buckie HMA</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1F-C9C5-4FCB-9254-D28E440E51C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21-C9C5-4FCB-9254-D28E440E51C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23-C9C5-4FCB-9254-D28E440E51C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25-C9C5-4FCB-9254-D28E440E51C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27-C9C5-4FCB-9254-D28E440E51C0}"/>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29-C9C5-4FCB-9254-D28E440E51C0}"/>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2B-C9C5-4FCB-9254-D28E440E51C0}"/>
                    </c:ext>
                  </c:extLst>
                </c:dPt>
                <c:cat>
                  <c:strRef>
                    <c:extLst>
                      <c:ext uri="{02D57815-91ED-43cb-92C2-25804820EDAC}">
                        <c15:formulaRef>
                          <c15:sqref>'4.5 Stock Pressures'!$B$103:$B$109</c15:sqref>
                        </c15:formulaRef>
                      </c:ext>
                    </c:extLst>
                    <c:strCache>
                      <c:ptCount val="7"/>
                      <c:pt idx="0">
                        <c:v>Buckie HMA</c:v>
                      </c:pt>
                      <c:pt idx="1">
                        <c:v>Cairngorms HMA</c:v>
                      </c:pt>
                      <c:pt idx="2">
                        <c:v>Elgin HMA</c:v>
                      </c:pt>
                      <c:pt idx="3">
                        <c:v>Forres HMA</c:v>
                      </c:pt>
                      <c:pt idx="4">
                        <c:v>Keith HMA</c:v>
                      </c:pt>
                      <c:pt idx="5">
                        <c:v>Speyside HMA</c:v>
                      </c:pt>
                      <c:pt idx="6">
                        <c:v>Outwith Moray</c:v>
                      </c:pt>
                    </c:strCache>
                  </c:strRef>
                </c:cat>
                <c:val>
                  <c:numRef>
                    <c:extLst>
                      <c:ext uri="{02D57815-91ED-43cb-92C2-25804820EDAC}">
                        <c15:formulaRef>
                          <c15:sqref>'4.5 Stock Pressures'!$C$103:$C$109</c15:sqref>
                        </c15:formulaRef>
                      </c:ext>
                    </c:extLst>
                    <c:numCache>
                      <c:formatCode>0%</c:formatCode>
                      <c:ptCount val="7"/>
                      <c:pt idx="0">
                        <c:v>0.68622448979591832</c:v>
                      </c:pt>
                      <c:pt idx="1">
                        <c:v>0</c:v>
                      </c:pt>
                      <c:pt idx="2">
                        <c:v>5.3571428571428568E-2</c:v>
                      </c:pt>
                      <c:pt idx="3">
                        <c:v>1.020408163265306E-2</c:v>
                      </c:pt>
                      <c:pt idx="4">
                        <c:v>2.5510204081632654E-2</c:v>
                      </c:pt>
                      <c:pt idx="5">
                        <c:v>1.020408163265306E-2</c:v>
                      </c:pt>
                      <c:pt idx="6">
                        <c:v>0.21428571428571427</c:v>
                      </c:pt>
                    </c:numCache>
                  </c:numRef>
                </c:val>
                <c:extLst>
                  <c:ext xmlns:c16="http://schemas.microsoft.com/office/drawing/2014/chart" uri="{C3380CC4-5D6E-409C-BE32-E72D297353CC}">
                    <c16:uniqueId val="{0000002C-C9C5-4FCB-9254-D28E440E51C0}"/>
                  </c:ext>
                </c:extLst>
              </c15:ser>
            </c15:filteredPieSeries>
            <c15:filteredPieSeries>
              <c15:ser>
                <c:idx val="1"/>
                <c:order val="1"/>
                <c:tx>
                  <c:strRef>
                    <c:extLst xmlns:c15="http://schemas.microsoft.com/office/drawing/2012/chart">
                      <c:ext xmlns:c15="http://schemas.microsoft.com/office/drawing/2012/chart" uri="{02D57815-91ED-43cb-92C2-25804820EDAC}">
                        <c15:formulaRef>
                          <c15:sqref>'4.5 Stock Pressures'!$D$102</c15:sqref>
                        </c15:formulaRef>
                      </c:ext>
                    </c:extLst>
                    <c:strCache>
                      <c:ptCount val="1"/>
                      <c:pt idx="0">
                        <c:v>Cairngorms HMA</c:v>
                      </c:pt>
                    </c:strCache>
                  </c:strRef>
                </c:tx>
                <c:dPt>
                  <c:idx val="0"/>
                  <c:bubble3D val="0"/>
                  <c:spPr>
                    <a:solidFill>
                      <a:schemeClr val="accent1"/>
                    </a:solidFill>
                    <a:ln w="19050">
                      <a:solidFill>
                        <a:schemeClr val="lt1"/>
                      </a:solidFill>
                    </a:ln>
                    <a:effectLst/>
                  </c:spPr>
                  <c:extLst xmlns:c15="http://schemas.microsoft.com/office/drawing/2012/chart">
                    <c:ext xmlns:c16="http://schemas.microsoft.com/office/drawing/2014/chart" uri="{C3380CC4-5D6E-409C-BE32-E72D297353CC}">
                      <c16:uniqueId val="{0000002E-C9C5-4FCB-9254-D28E440E51C0}"/>
                    </c:ext>
                  </c:extLst>
                </c:dPt>
                <c:dPt>
                  <c:idx val="1"/>
                  <c:bubble3D val="0"/>
                  <c:spPr>
                    <a:solidFill>
                      <a:schemeClr val="accent2"/>
                    </a:solidFill>
                    <a:ln w="19050">
                      <a:solidFill>
                        <a:schemeClr val="lt1"/>
                      </a:solidFill>
                    </a:ln>
                    <a:effectLst/>
                  </c:spPr>
                  <c:extLst xmlns:c15="http://schemas.microsoft.com/office/drawing/2012/chart">
                    <c:ext xmlns:c16="http://schemas.microsoft.com/office/drawing/2014/chart" uri="{C3380CC4-5D6E-409C-BE32-E72D297353CC}">
                      <c16:uniqueId val="{00000030-C9C5-4FCB-9254-D28E440E51C0}"/>
                    </c:ext>
                  </c:extLst>
                </c:dPt>
                <c:dPt>
                  <c:idx val="2"/>
                  <c:bubble3D val="0"/>
                  <c:spPr>
                    <a:solidFill>
                      <a:schemeClr val="accent3"/>
                    </a:solidFill>
                    <a:ln w="19050">
                      <a:solidFill>
                        <a:schemeClr val="lt1"/>
                      </a:solidFill>
                    </a:ln>
                    <a:effectLst/>
                  </c:spPr>
                  <c:extLst xmlns:c15="http://schemas.microsoft.com/office/drawing/2012/chart">
                    <c:ext xmlns:c16="http://schemas.microsoft.com/office/drawing/2014/chart" uri="{C3380CC4-5D6E-409C-BE32-E72D297353CC}">
                      <c16:uniqueId val="{00000032-C9C5-4FCB-9254-D28E440E51C0}"/>
                    </c:ext>
                  </c:extLst>
                </c:dPt>
                <c:dPt>
                  <c:idx val="3"/>
                  <c:bubble3D val="0"/>
                  <c:spPr>
                    <a:solidFill>
                      <a:schemeClr val="accent4"/>
                    </a:solidFill>
                    <a:ln w="19050">
                      <a:solidFill>
                        <a:schemeClr val="lt1"/>
                      </a:solidFill>
                    </a:ln>
                    <a:effectLst/>
                  </c:spPr>
                  <c:extLst xmlns:c15="http://schemas.microsoft.com/office/drawing/2012/chart">
                    <c:ext xmlns:c16="http://schemas.microsoft.com/office/drawing/2014/chart" uri="{C3380CC4-5D6E-409C-BE32-E72D297353CC}">
                      <c16:uniqueId val="{00000034-C9C5-4FCB-9254-D28E440E51C0}"/>
                    </c:ext>
                  </c:extLst>
                </c:dPt>
                <c:dPt>
                  <c:idx val="4"/>
                  <c:bubble3D val="0"/>
                  <c:spPr>
                    <a:solidFill>
                      <a:schemeClr val="accent5"/>
                    </a:solidFill>
                    <a:ln w="19050">
                      <a:solidFill>
                        <a:schemeClr val="lt1"/>
                      </a:solidFill>
                    </a:ln>
                    <a:effectLst/>
                  </c:spPr>
                  <c:extLst xmlns:c15="http://schemas.microsoft.com/office/drawing/2012/chart">
                    <c:ext xmlns:c16="http://schemas.microsoft.com/office/drawing/2014/chart" uri="{C3380CC4-5D6E-409C-BE32-E72D297353CC}">
                      <c16:uniqueId val="{00000036-C9C5-4FCB-9254-D28E440E51C0}"/>
                    </c:ext>
                  </c:extLst>
                </c:dPt>
                <c:dPt>
                  <c:idx val="5"/>
                  <c:bubble3D val="0"/>
                  <c:spPr>
                    <a:solidFill>
                      <a:schemeClr val="accent6"/>
                    </a:solidFill>
                    <a:ln w="19050">
                      <a:solidFill>
                        <a:schemeClr val="lt1"/>
                      </a:solidFill>
                    </a:ln>
                    <a:effectLst/>
                  </c:spPr>
                  <c:extLst xmlns:c15="http://schemas.microsoft.com/office/drawing/2012/chart">
                    <c:ext xmlns:c16="http://schemas.microsoft.com/office/drawing/2014/chart" uri="{C3380CC4-5D6E-409C-BE32-E72D297353CC}">
                      <c16:uniqueId val="{00000038-C9C5-4FCB-9254-D28E440E51C0}"/>
                    </c:ext>
                  </c:extLst>
                </c:dPt>
                <c:dPt>
                  <c:idx val="6"/>
                  <c:bubble3D val="0"/>
                  <c:spPr>
                    <a:solidFill>
                      <a:schemeClr val="accent1">
                        <a:lumMod val="60000"/>
                      </a:schemeClr>
                    </a:solidFill>
                    <a:ln w="19050">
                      <a:solidFill>
                        <a:schemeClr val="lt1"/>
                      </a:solidFill>
                    </a:ln>
                    <a:effectLst/>
                  </c:spPr>
                  <c:extLst xmlns:c15="http://schemas.microsoft.com/office/drawing/2012/chart">
                    <c:ext xmlns:c16="http://schemas.microsoft.com/office/drawing/2014/chart" uri="{C3380CC4-5D6E-409C-BE32-E72D297353CC}">
                      <c16:uniqueId val="{0000003A-C9C5-4FCB-9254-D28E440E51C0}"/>
                    </c:ext>
                  </c:extLst>
                </c:dPt>
                <c:cat>
                  <c:strRef>
                    <c:extLst xmlns:c15="http://schemas.microsoft.com/office/drawing/2012/chart">
                      <c:ext xmlns:c15="http://schemas.microsoft.com/office/drawing/2012/chart" uri="{02D57815-91ED-43cb-92C2-25804820EDAC}">
                        <c15:formulaRef>
                          <c15:sqref>'4.5 Stock Pressures'!$B$103:$B$109</c15:sqref>
                        </c15:formulaRef>
                      </c:ext>
                    </c:extLst>
                    <c:strCache>
                      <c:ptCount val="7"/>
                      <c:pt idx="0">
                        <c:v>Buckie HMA</c:v>
                      </c:pt>
                      <c:pt idx="1">
                        <c:v>Cairngorms HMA</c:v>
                      </c:pt>
                      <c:pt idx="2">
                        <c:v>Elgin HMA</c:v>
                      </c:pt>
                      <c:pt idx="3">
                        <c:v>Forres HMA</c:v>
                      </c:pt>
                      <c:pt idx="4">
                        <c:v>Keith HMA</c:v>
                      </c:pt>
                      <c:pt idx="5">
                        <c:v>Speyside HMA</c:v>
                      </c:pt>
                      <c:pt idx="6">
                        <c:v>Outwith Moray</c:v>
                      </c:pt>
                    </c:strCache>
                  </c:strRef>
                </c:cat>
                <c:val>
                  <c:numRef>
                    <c:extLst xmlns:c15="http://schemas.microsoft.com/office/drawing/2012/chart">
                      <c:ext xmlns:c15="http://schemas.microsoft.com/office/drawing/2012/chart" uri="{02D57815-91ED-43cb-92C2-25804820EDAC}">
                        <c15:formulaRef>
                          <c15:sqref>'4.5 Stock Pressures'!$D$103:$D$109</c15:sqref>
                        </c15:formulaRef>
                      </c:ext>
                    </c:extLst>
                    <c:numCache>
                      <c:formatCode>0%</c:formatCode>
                      <c:ptCount val="7"/>
                      <c:pt idx="0">
                        <c:v>0.04</c:v>
                      </c:pt>
                      <c:pt idx="1">
                        <c:v>0.48</c:v>
                      </c:pt>
                      <c:pt idx="2">
                        <c:v>0.04</c:v>
                      </c:pt>
                      <c:pt idx="3">
                        <c:v>0</c:v>
                      </c:pt>
                      <c:pt idx="4">
                        <c:v>0</c:v>
                      </c:pt>
                      <c:pt idx="5">
                        <c:v>0.12</c:v>
                      </c:pt>
                      <c:pt idx="6">
                        <c:v>0.32</c:v>
                      </c:pt>
                    </c:numCache>
                  </c:numRef>
                </c:val>
                <c:extLst xmlns:c15="http://schemas.microsoft.com/office/drawing/2012/chart">
                  <c:ext xmlns:c16="http://schemas.microsoft.com/office/drawing/2014/chart" uri="{C3380CC4-5D6E-409C-BE32-E72D297353CC}">
                    <c16:uniqueId val="{0000003B-C9C5-4FCB-9254-D28E440E51C0}"/>
                  </c:ext>
                </c:extLst>
              </c15:ser>
            </c15:filteredPieSeries>
            <c15:filteredPieSeries>
              <c15:ser>
                <c:idx val="2"/>
                <c:order val="2"/>
                <c:tx>
                  <c:strRef>
                    <c:extLst xmlns:c15="http://schemas.microsoft.com/office/drawing/2012/chart">
                      <c:ext xmlns:c15="http://schemas.microsoft.com/office/drawing/2012/chart" uri="{02D57815-91ED-43cb-92C2-25804820EDAC}">
                        <c15:formulaRef>
                          <c15:sqref>'4.5 Stock Pressures'!$E$102</c15:sqref>
                        </c15:formulaRef>
                      </c:ext>
                    </c:extLst>
                    <c:strCache>
                      <c:ptCount val="1"/>
                      <c:pt idx="0">
                        <c:v>Elgin HMA</c:v>
                      </c:pt>
                    </c:strCache>
                  </c:strRef>
                </c:tx>
                <c:dPt>
                  <c:idx val="0"/>
                  <c:bubble3D val="0"/>
                  <c:spPr>
                    <a:solidFill>
                      <a:schemeClr val="accent1"/>
                    </a:solidFill>
                    <a:ln w="19050">
                      <a:solidFill>
                        <a:schemeClr val="lt1"/>
                      </a:solidFill>
                    </a:ln>
                    <a:effectLst/>
                  </c:spPr>
                  <c:extLst xmlns:c15="http://schemas.microsoft.com/office/drawing/2012/chart">
                    <c:ext xmlns:c16="http://schemas.microsoft.com/office/drawing/2014/chart" uri="{C3380CC4-5D6E-409C-BE32-E72D297353CC}">
                      <c16:uniqueId val="{00000001-C9C5-4FCB-9254-D28E440E51C0}"/>
                    </c:ext>
                  </c:extLst>
                </c:dPt>
                <c:dPt>
                  <c:idx val="1"/>
                  <c:bubble3D val="0"/>
                  <c:spPr>
                    <a:solidFill>
                      <a:schemeClr val="accent2"/>
                    </a:solidFill>
                    <a:ln w="19050">
                      <a:solidFill>
                        <a:schemeClr val="lt1"/>
                      </a:solidFill>
                    </a:ln>
                    <a:effectLst/>
                  </c:spPr>
                  <c:extLst xmlns:c15="http://schemas.microsoft.com/office/drawing/2012/chart">
                    <c:ext xmlns:c16="http://schemas.microsoft.com/office/drawing/2014/chart" uri="{C3380CC4-5D6E-409C-BE32-E72D297353CC}">
                      <c16:uniqueId val="{00000003-C9C5-4FCB-9254-D28E440E51C0}"/>
                    </c:ext>
                  </c:extLst>
                </c:dPt>
                <c:dPt>
                  <c:idx val="2"/>
                  <c:bubble3D val="0"/>
                  <c:spPr>
                    <a:solidFill>
                      <a:schemeClr val="accent3"/>
                    </a:solidFill>
                    <a:ln w="19050">
                      <a:solidFill>
                        <a:schemeClr val="lt1"/>
                      </a:solidFill>
                    </a:ln>
                    <a:effectLst/>
                  </c:spPr>
                  <c:extLst xmlns:c15="http://schemas.microsoft.com/office/drawing/2012/chart">
                    <c:ext xmlns:c16="http://schemas.microsoft.com/office/drawing/2014/chart" uri="{C3380CC4-5D6E-409C-BE32-E72D297353CC}">
                      <c16:uniqueId val="{00000005-C9C5-4FCB-9254-D28E440E51C0}"/>
                    </c:ext>
                  </c:extLst>
                </c:dPt>
                <c:dPt>
                  <c:idx val="3"/>
                  <c:bubble3D val="0"/>
                  <c:spPr>
                    <a:solidFill>
                      <a:schemeClr val="accent4"/>
                    </a:solidFill>
                    <a:ln w="19050">
                      <a:solidFill>
                        <a:schemeClr val="lt1"/>
                      </a:solidFill>
                    </a:ln>
                    <a:effectLst/>
                  </c:spPr>
                  <c:extLst xmlns:c15="http://schemas.microsoft.com/office/drawing/2012/chart">
                    <c:ext xmlns:c16="http://schemas.microsoft.com/office/drawing/2014/chart" uri="{C3380CC4-5D6E-409C-BE32-E72D297353CC}">
                      <c16:uniqueId val="{00000007-C9C5-4FCB-9254-D28E440E51C0}"/>
                    </c:ext>
                  </c:extLst>
                </c:dPt>
                <c:dPt>
                  <c:idx val="4"/>
                  <c:bubble3D val="0"/>
                  <c:spPr>
                    <a:solidFill>
                      <a:schemeClr val="accent5"/>
                    </a:solidFill>
                    <a:ln w="19050">
                      <a:solidFill>
                        <a:schemeClr val="lt1"/>
                      </a:solidFill>
                    </a:ln>
                    <a:effectLst/>
                  </c:spPr>
                  <c:extLst xmlns:c15="http://schemas.microsoft.com/office/drawing/2012/chart">
                    <c:ext xmlns:c16="http://schemas.microsoft.com/office/drawing/2014/chart" uri="{C3380CC4-5D6E-409C-BE32-E72D297353CC}">
                      <c16:uniqueId val="{00000009-C9C5-4FCB-9254-D28E440E51C0}"/>
                    </c:ext>
                  </c:extLst>
                </c:dPt>
                <c:dPt>
                  <c:idx val="5"/>
                  <c:bubble3D val="0"/>
                  <c:spPr>
                    <a:solidFill>
                      <a:schemeClr val="accent6"/>
                    </a:solidFill>
                    <a:ln w="19050">
                      <a:solidFill>
                        <a:schemeClr val="lt1"/>
                      </a:solidFill>
                    </a:ln>
                    <a:effectLst/>
                  </c:spPr>
                  <c:extLst xmlns:c15="http://schemas.microsoft.com/office/drawing/2012/chart">
                    <c:ext xmlns:c16="http://schemas.microsoft.com/office/drawing/2014/chart" uri="{C3380CC4-5D6E-409C-BE32-E72D297353CC}">
                      <c16:uniqueId val="{0000000B-C9C5-4FCB-9254-D28E440E51C0}"/>
                    </c:ext>
                  </c:extLst>
                </c:dPt>
                <c:dPt>
                  <c:idx val="6"/>
                  <c:bubble3D val="0"/>
                  <c:spPr>
                    <a:solidFill>
                      <a:schemeClr val="accent1">
                        <a:lumMod val="60000"/>
                      </a:schemeClr>
                    </a:solidFill>
                    <a:ln w="19050">
                      <a:solidFill>
                        <a:schemeClr val="lt1"/>
                      </a:solidFill>
                    </a:ln>
                    <a:effectLst/>
                  </c:spPr>
                  <c:extLst xmlns:c15="http://schemas.microsoft.com/office/drawing/2012/chart">
                    <c:ext xmlns:c16="http://schemas.microsoft.com/office/drawing/2014/chart" uri="{C3380CC4-5D6E-409C-BE32-E72D297353CC}">
                      <c16:uniqueId val="{0000000D-C9C5-4FCB-9254-D28E440E51C0}"/>
                    </c:ext>
                  </c:extLst>
                </c:dPt>
                <c:cat>
                  <c:strRef>
                    <c:extLst xmlns:c15="http://schemas.microsoft.com/office/drawing/2012/chart">
                      <c:ext xmlns:c15="http://schemas.microsoft.com/office/drawing/2012/chart" uri="{02D57815-91ED-43cb-92C2-25804820EDAC}">
                        <c15:formulaRef>
                          <c15:sqref>'4.5 Stock Pressures'!$B$103:$B$109</c15:sqref>
                        </c15:formulaRef>
                      </c:ext>
                    </c:extLst>
                    <c:strCache>
                      <c:ptCount val="7"/>
                      <c:pt idx="0">
                        <c:v>Buckie HMA</c:v>
                      </c:pt>
                      <c:pt idx="1">
                        <c:v>Cairngorms HMA</c:v>
                      </c:pt>
                      <c:pt idx="2">
                        <c:v>Elgin HMA</c:v>
                      </c:pt>
                      <c:pt idx="3">
                        <c:v>Forres HMA</c:v>
                      </c:pt>
                      <c:pt idx="4">
                        <c:v>Keith HMA</c:v>
                      </c:pt>
                      <c:pt idx="5">
                        <c:v>Speyside HMA</c:v>
                      </c:pt>
                      <c:pt idx="6">
                        <c:v>Outwith Moray</c:v>
                      </c:pt>
                    </c:strCache>
                  </c:strRef>
                </c:cat>
                <c:val>
                  <c:numRef>
                    <c:extLst xmlns:c15="http://schemas.microsoft.com/office/drawing/2012/chart">
                      <c:ext xmlns:c15="http://schemas.microsoft.com/office/drawing/2012/chart" uri="{02D57815-91ED-43cb-92C2-25804820EDAC}">
                        <c15:formulaRef>
                          <c15:sqref>'4.5 Stock Pressures'!$E$103:$E$109</c15:sqref>
                        </c15:formulaRef>
                      </c:ext>
                    </c:extLst>
                    <c:numCache>
                      <c:formatCode>0%</c:formatCode>
                      <c:ptCount val="7"/>
                      <c:pt idx="0">
                        <c:v>4.5714285714285714E-2</c:v>
                      </c:pt>
                      <c:pt idx="1">
                        <c:v>0</c:v>
                      </c:pt>
                      <c:pt idx="2">
                        <c:v>0.71873015873015877</c:v>
                      </c:pt>
                      <c:pt idx="3">
                        <c:v>0.04</c:v>
                      </c:pt>
                      <c:pt idx="4">
                        <c:v>2.4126984126984129E-2</c:v>
                      </c:pt>
                      <c:pt idx="5">
                        <c:v>2.2222222222222223E-2</c:v>
                      </c:pt>
                      <c:pt idx="6">
                        <c:v>0.1492063492063492</c:v>
                      </c:pt>
                    </c:numCache>
                  </c:numRef>
                </c:val>
                <c:extLst xmlns:c15="http://schemas.microsoft.com/office/drawing/2012/chart">
                  <c:ext xmlns:c16="http://schemas.microsoft.com/office/drawing/2014/chart" uri="{C3380CC4-5D6E-409C-BE32-E72D297353CC}">
                    <c16:uniqueId val="{0000000E-C9C5-4FCB-9254-D28E440E51C0}"/>
                  </c:ext>
                </c:extLst>
              </c15:ser>
            </c15:filteredPieSeries>
            <c15:filteredPieSeries>
              <c15:ser>
                <c:idx val="4"/>
                <c:order val="4"/>
                <c:tx>
                  <c:strRef>
                    <c:extLst xmlns:c15="http://schemas.microsoft.com/office/drawing/2012/chart">
                      <c:ext xmlns:c15="http://schemas.microsoft.com/office/drawing/2012/chart" uri="{02D57815-91ED-43cb-92C2-25804820EDAC}">
                        <c15:formulaRef>
                          <c15:sqref>'4.5 Stock Pressures'!$G$102</c15:sqref>
                        </c15:formulaRef>
                      </c:ext>
                    </c:extLst>
                    <c:strCache>
                      <c:ptCount val="1"/>
                      <c:pt idx="0">
                        <c:v>Keith HMA</c:v>
                      </c:pt>
                    </c:strCache>
                  </c:strRef>
                </c:tx>
                <c:dPt>
                  <c:idx val="0"/>
                  <c:bubble3D val="0"/>
                  <c:spPr>
                    <a:solidFill>
                      <a:schemeClr val="accent1"/>
                    </a:solidFill>
                    <a:ln w="19050">
                      <a:solidFill>
                        <a:schemeClr val="lt1"/>
                      </a:solidFill>
                    </a:ln>
                    <a:effectLst/>
                  </c:spPr>
                  <c:extLst xmlns:c15="http://schemas.microsoft.com/office/drawing/2012/chart">
                    <c:ext xmlns:c16="http://schemas.microsoft.com/office/drawing/2014/chart" uri="{C3380CC4-5D6E-409C-BE32-E72D297353CC}">
                      <c16:uniqueId val="{0000004C-C9C5-4FCB-9254-D28E440E51C0}"/>
                    </c:ext>
                  </c:extLst>
                </c:dPt>
                <c:dPt>
                  <c:idx val="1"/>
                  <c:bubble3D val="0"/>
                  <c:spPr>
                    <a:solidFill>
                      <a:schemeClr val="accent2"/>
                    </a:solidFill>
                    <a:ln w="19050">
                      <a:solidFill>
                        <a:schemeClr val="lt1"/>
                      </a:solidFill>
                    </a:ln>
                    <a:effectLst/>
                  </c:spPr>
                  <c:extLst xmlns:c15="http://schemas.microsoft.com/office/drawing/2012/chart">
                    <c:ext xmlns:c16="http://schemas.microsoft.com/office/drawing/2014/chart" uri="{C3380CC4-5D6E-409C-BE32-E72D297353CC}">
                      <c16:uniqueId val="{0000004E-C9C5-4FCB-9254-D28E440E51C0}"/>
                    </c:ext>
                  </c:extLst>
                </c:dPt>
                <c:dPt>
                  <c:idx val="2"/>
                  <c:bubble3D val="0"/>
                  <c:spPr>
                    <a:solidFill>
                      <a:schemeClr val="accent3"/>
                    </a:solidFill>
                    <a:ln w="19050">
                      <a:solidFill>
                        <a:schemeClr val="lt1"/>
                      </a:solidFill>
                    </a:ln>
                    <a:effectLst/>
                  </c:spPr>
                  <c:extLst xmlns:c15="http://schemas.microsoft.com/office/drawing/2012/chart">
                    <c:ext xmlns:c16="http://schemas.microsoft.com/office/drawing/2014/chart" uri="{C3380CC4-5D6E-409C-BE32-E72D297353CC}">
                      <c16:uniqueId val="{00000050-C9C5-4FCB-9254-D28E440E51C0}"/>
                    </c:ext>
                  </c:extLst>
                </c:dPt>
                <c:dPt>
                  <c:idx val="3"/>
                  <c:bubble3D val="0"/>
                  <c:spPr>
                    <a:solidFill>
                      <a:schemeClr val="accent4"/>
                    </a:solidFill>
                    <a:ln w="19050">
                      <a:solidFill>
                        <a:schemeClr val="lt1"/>
                      </a:solidFill>
                    </a:ln>
                    <a:effectLst/>
                  </c:spPr>
                  <c:extLst xmlns:c15="http://schemas.microsoft.com/office/drawing/2012/chart">
                    <c:ext xmlns:c16="http://schemas.microsoft.com/office/drawing/2014/chart" uri="{C3380CC4-5D6E-409C-BE32-E72D297353CC}">
                      <c16:uniqueId val="{00000052-C9C5-4FCB-9254-D28E440E51C0}"/>
                    </c:ext>
                  </c:extLst>
                </c:dPt>
                <c:dPt>
                  <c:idx val="4"/>
                  <c:bubble3D val="0"/>
                  <c:spPr>
                    <a:solidFill>
                      <a:schemeClr val="accent5"/>
                    </a:solidFill>
                    <a:ln w="19050">
                      <a:solidFill>
                        <a:schemeClr val="lt1"/>
                      </a:solidFill>
                    </a:ln>
                    <a:effectLst/>
                  </c:spPr>
                  <c:extLst xmlns:c15="http://schemas.microsoft.com/office/drawing/2012/chart">
                    <c:ext xmlns:c16="http://schemas.microsoft.com/office/drawing/2014/chart" uri="{C3380CC4-5D6E-409C-BE32-E72D297353CC}">
                      <c16:uniqueId val="{00000054-C9C5-4FCB-9254-D28E440E51C0}"/>
                    </c:ext>
                  </c:extLst>
                </c:dPt>
                <c:dPt>
                  <c:idx val="5"/>
                  <c:bubble3D val="0"/>
                  <c:spPr>
                    <a:solidFill>
                      <a:schemeClr val="accent6"/>
                    </a:solidFill>
                    <a:ln w="19050">
                      <a:solidFill>
                        <a:schemeClr val="lt1"/>
                      </a:solidFill>
                    </a:ln>
                    <a:effectLst/>
                  </c:spPr>
                  <c:extLst xmlns:c15="http://schemas.microsoft.com/office/drawing/2012/chart">
                    <c:ext xmlns:c16="http://schemas.microsoft.com/office/drawing/2014/chart" uri="{C3380CC4-5D6E-409C-BE32-E72D297353CC}">
                      <c16:uniqueId val="{00000056-C9C5-4FCB-9254-D28E440E51C0}"/>
                    </c:ext>
                  </c:extLst>
                </c:dPt>
                <c:dPt>
                  <c:idx val="6"/>
                  <c:bubble3D val="0"/>
                  <c:spPr>
                    <a:solidFill>
                      <a:schemeClr val="accent1">
                        <a:lumMod val="60000"/>
                      </a:schemeClr>
                    </a:solidFill>
                    <a:ln w="19050">
                      <a:solidFill>
                        <a:schemeClr val="lt1"/>
                      </a:solidFill>
                    </a:ln>
                    <a:effectLst/>
                  </c:spPr>
                  <c:extLst xmlns:c15="http://schemas.microsoft.com/office/drawing/2012/chart">
                    <c:ext xmlns:c16="http://schemas.microsoft.com/office/drawing/2014/chart" uri="{C3380CC4-5D6E-409C-BE32-E72D297353CC}">
                      <c16:uniqueId val="{00000058-C9C5-4FCB-9254-D28E440E51C0}"/>
                    </c:ext>
                  </c:extLst>
                </c:dPt>
                <c:cat>
                  <c:strRef>
                    <c:extLst xmlns:c15="http://schemas.microsoft.com/office/drawing/2012/chart">
                      <c:ext xmlns:c15="http://schemas.microsoft.com/office/drawing/2012/chart" uri="{02D57815-91ED-43cb-92C2-25804820EDAC}">
                        <c15:formulaRef>
                          <c15:sqref>'4.5 Stock Pressures'!$B$103:$B$109</c15:sqref>
                        </c15:formulaRef>
                      </c:ext>
                    </c:extLst>
                    <c:strCache>
                      <c:ptCount val="7"/>
                      <c:pt idx="0">
                        <c:v>Buckie HMA</c:v>
                      </c:pt>
                      <c:pt idx="1">
                        <c:v>Cairngorms HMA</c:v>
                      </c:pt>
                      <c:pt idx="2">
                        <c:v>Elgin HMA</c:v>
                      </c:pt>
                      <c:pt idx="3">
                        <c:v>Forres HMA</c:v>
                      </c:pt>
                      <c:pt idx="4">
                        <c:v>Keith HMA</c:v>
                      </c:pt>
                      <c:pt idx="5">
                        <c:v>Speyside HMA</c:v>
                      </c:pt>
                      <c:pt idx="6">
                        <c:v>Outwith Moray</c:v>
                      </c:pt>
                    </c:strCache>
                  </c:strRef>
                </c:cat>
                <c:val>
                  <c:numRef>
                    <c:extLst xmlns:c15="http://schemas.microsoft.com/office/drawing/2012/chart">
                      <c:ext xmlns:c15="http://schemas.microsoft.com/office/drawing/2012/chart" uri="{02D57815-91ED-43cb-92C2-25804820EDAC}">
                        <c15:formulaRef>
                          <c15:sqref>'4.5 Stock Pressures'!$G$103:$G$109</c15:sqref>
                        </c15:formulaRef>
                      </c:ext>
                    </c:extLst>
                    <c:numCache>
                      <c:formatCode>0%</c:formatCode>
                      <c:ptCount val="7"/>
                      <c:pt idx="0">
                        <c:v>6.0606060606060608E-2</c:v>
                      </c:pt>
                      <c:pt idx="1">
                        <c:v>0</c:v>
                      </c:pt>
                      <c:pt idx="2">
                        <c:v>2.0202020202020204E-2</c:v>
                      </c:pt>
                      <c:pt idx="3">
                        <c:v>1.0101010101010102E-2</c:v>
                      </c:pt>
                      <c:pt idx="4">
                        <c:v>0.65656565656565657</c:v>
                      </c:pt>
                      <c:pt idx="5">
                        <c:v>4.0404040404040407E-2</c:v>
                      </c:pt>
                      <c:pt idx="6">
                        <c:v>0.21212121212121213</c:v>
                      </c:pt>
                    </c:numCache>
                  </c:numRef>
                </c:val>
                <c:extLst xmlns:c15="http://schemas.microsoft.com/office/drawing/2012/chart">
                  <c:ext xmlns:c16="http://schemas.microsoft.com/office/drawing/2014/chart" uri="{C3380CC4-5D6E-409C-BE32-E72D297353CC}">
                    <c16:uniqueId val="{00000059-C9C5-4FCB-9254-D28E440E51C0}"/>
                  </c:ext>
                </c:extLst>
              </c15:ser>
            </c15:filteredPieSeries>
            <c15:filteredPieSeries>
              <c15:ser>
                <c:idx val="5"/>
                <c:order val="5"/>
                <c:tx>
                  <c:strRef>
                    <c:extLst xmlns:c15="http://schemas.microsoft.com/office/drawing/2012/chart">
                      <c:ext xmlns:c15="http://schemas.microsoft.com/office/drawing/2012/chart" uri="{02D57815-91ED-43cb-92C2-25804820EDAC}">
                        <c15:formulaRef>
                          <c15:sqref>'4.5 Stock Pressures'!$H$102</c15:sqref>
                        </c15:formulaRef>
                      </c:ext>
                    </c:extLst>
                    <c:strCache>
                      <c:ptCount val="1"/>
                      <c:pt idx="0">
                        <c:v>Speyside HMA</c:v>
                      </c:pt>
                    </c:strCache>
                  </c:strRef>
                </c:tx>
                <c:dPt>
                  <c:idx val="0"/>
                  <c:bubble3D val="0"/>
                  <c:spPr>
                    <a:solidFill>
                      <a:schemeClr val="accent1"/>
                    </a:solidFill>
                    <a:ln w="19050">
                      <a:solidFill>
                        <a:schemeClr val="lt1"/>
                      </a:solidFill>
                    </a:ln>
                    <a:effectLst/>
                  </c:spPr>
                  <c:extLst xmlns:c15="http://schemas.microsoft.com/office/drawing/2012/chart">
                    <c:ext xmlns:c16="http://schemas.microsoft.com/office/drawing/2014/chart" uri="{C3380CC4-5D6E-409C-BE32-E72D297353CC}">
                      <c16:uniqueId val="{00000010-C9C5-4FCB-9254-D28E440E51C0}"/>
                    </c:ext>
                  </c:extLst>
                </c:dPt>
                <c:dPt>
                  <c:idx val="1"/>
                  <c:bubble3D val="0"/>
                  <c:spPr>
                    <a:solidFill>
                      <a:schemeClr val="accent2"/>
                    </a:solidFill>
                    <a:ln w="19050">
                      <a:solidFill>
                        <a:schemeClr val="lt1"/>
                      </a:solidFill>
                    </a:ln>
                    <a:effectLst/>
                  </c:spPr>
                  <c:extLst xmlns:c15="http://schemas.microsoft.com/office/drawing/2012/chart">
                    <c:ext xmlns:c16="http://schemas.microsoft.com/office/drawing/2014/chart" uri="{C3380CC4-5D6E-409C-BE32-E72D297353CC}">
                      <c16:uniqueId val="{00000012-C9C5-4FCB-9254-D28E440E51C0}"/>
                    </c:ext>
                  </c:extLst>
                </c:dPt>
                <c:dPt>
                  <c:idx val="2"/>
                  <c:bubble3D val="0"/>
                  <c:spPr>
                    <a:solidFill>
                      <a:schemeClr val="accent3"/>
                    </a:solidFill>
                    <a:ln w="19050">
                      <a:solidFill>
                        <a:schemeClr val="lt1"/>
                      </a:solidFill>
                    </a:ln>
                    <a:effectLst/>
                  </c:spPr>
                  <c:extLst xmlns:c15="http://schemas.microsoft.com/office/drawing/2012/chart">
                    <c:ext xmlns:c16="http://schemas.microsoft.com/office/drawing/2014/chart" uri="{C3380CC4-5D6E-409C-BE32-E72D297353CC}">
                      <c16:uniqueId val="{00000014-C9C5-4FCB-9254-D28E440E51C0}"/>
                    </c:ext>
                  </c:extLst>
                </c:dPt>
                <c:dPt>
                  <c:idx val="3"/>
                  <c:bubble3D val="0"/>
                  <c:spPr>
                    <a:solidFill>
                      <a:schemeClr val="accent4"/>
                    </a:solidFill>
                    <a:ln w="19050">
                      <a:solidFill>
                        <a:schemeClr val="lt1"/>
                      </a:solidFill>
                    </a:ln>
                    <a:effectLst/>
                  </c:spPr>
                  <c:extLst xmlns:c15="http://schemas.microsoft.com/office/drawing/2012/chart">
                    <c:ext xmlns:c16="http://schemas.microsoft.com/office/drawing/2014/chart" uri="{C3380CC4-5D6E-409C-BE32-E72D297353CC}">
                      <c16:uniqueId val="{00000016-C9C5-4FCB-9254-D28E440E51C0}"/>
                    </c:ext>
                  </c:extLst>
                </c:dPt>
                <c:dPt>
                  <c:idx val="4"/>
                  <c:bubble3D val="0"/>
                  <c:spPr>
                    <a:solidFill>
                      <a:schemeClr val="accent5"/>
                    </a:solidFill>
                    <a:ln w="19050">
                      <a:solidFill>
                        <a:schemeClr val="lt1"/>
                      </a:solidFill>
                    </a:ln>
                    <a:effectLst/>
                  </c:spPr>
                  <c:extLst xmlns:c15="http://schemas.microsoft.com/office/drawing/2012/chart">
                    <c:ext xmlns:c16="http://schemas.microsoft.com/office/drawing/2014/chart" uri="{C3380CC4-5D6E-409C-BE32-E72D297353CC}">
                      <c16:uniqueId val="{00000018-C9C5-4FCB-9254-D28E440E51C0}"/>
                    </c:ext>
                  </c:extLst>
                </c:dPt>
                <c:dPt>
                  <c:idx val="5"/>
                  <c:bubble3D val="0"/>
                  <c:spPr>
                    <a:solidFill>
                      <a:schemeClr val="accent6"/>
                    </a:solidFill>
                    <a:ln w="19050">
                      <a:solidFill>
                        <a:schemeClr val="lt1"/>
                      </a:solidFill>
                    </a:ln>
                    <a:effectLst/>
                  </c:spPr>
                  <c:extLst xmlns:c15="http://schemas.microsoft.com/office/drawing/2012/chart">
                    <c:ext xmlns:c16="http://schemas.microsoft.com/office/drawing/2014/chart" uri="{C3380CC4-5D6E-409C-BE32-E72D297353CC}">
                      <c16:uniqueId val="{0000001A-C9C5-4FCB-9254-D28E440E51C0}"/>
                    </c:ext>
                  </c:extLst>
                </c:dPt>
                <c:dPt>
                  <c:idx val="6"/>
                  <c:bubble3D val="0"/>
                  <c:spPr>
                    <a:solidFill>
                      <a:schemeClr val="accent1">
                        <a:lumMod val="60000"/>
                      </a:schemeClr>
                    </a:solidFill>
                    <a:ln w="19050">
                      <a:solidFill>
                        <a:schemeClr val="lt1"/>
                      </a:solidFill>
                    </a:ln>
                    <a:effectLst/>
                  </c:spPr>
                  <c:extLst xmlns:c15="http://schemas.microsoft.com/office/drawing/2012/chart">
                    <c:ext xmlns:c16="http://schemas.microsoft.com/office/drawing/2014/chart" uri="{C3380CC4-5D6E-409C-BE32-E72D297353CC}">
                      <c16:uniqueId val="{0000001C-C9C5-4FCB-9254-D28E440E51C0}"/>
                    </c:ext>
                  </c:extLst>
                </c:dPt>
                <c:cat>
                  <c:strRef>
                    <c:extLst xmlns:c15="http://schemas.microsoft.com/office/drawing/2012/chart">
                      <c:ext xmlns:c15="http://schemas.microsoft.com/office/drawing/2012/chart" uri="{02D57815-91ED-43cb-92C2-25804820EDAC}">
                        <c15:formulaRef>
                          <c15:sqref>'4.5 Stock Pressures'!$B$103:$B$109</c15:sqref>
                        </c15:formulaRef>
                      </c:ext>
                    </c:extLst>
                    <c:strCache>
                      <c:ptCount val="7"/>
                      <c:pt idx="0">
                        <c:v>Buckie HMA</c:v>
                      </c:pt>
                      <c:pt idx="1">
                        <c:v>Cairngorms HMA</c:v>
                      </c:pt>
                      <c:pt idx="2">
                        <c:v>Elgin HMA</c:v>
                      </c:pt>
                      <c:pt idx="3">
                        <c:v>Forres HMA</c:v>
                      </c:pt>
                      <c:pt idx="4">
                        <c:v>Keith HMA</c:v>
                      </c:pt>
                      <c:pt idx="5">
                        <c:v>Speyside HMA</c:v>
                      </c:pt>
                      <c:pt idx="6">
                        <c:v>Outwith Moray</c:v>
                      </c:pt>
                    </c:strCache>
                  </c:strRef>
                </c:cat>
                <c:val>
                  <c:numRef>
                    <c:extLst xmlns:c15="http://schemas.microsoft.com/office/drawing/2012/chart">
                      <c:ext xmlns:c15="http://schemas.microsoft.com/office/drawing/2012/chart" uri="{02D57815-91ED-43cb-92C2-25804820EDAC}">
                        <c15:formulaRef>
                          <c15:sqref>'4.5 Stock Pressures'!$H$103:$H$109</c15:sqref>
                        </c15:formulaRef>
                      </c:ext>
                    </c:extLst>
                    <c:numCache>
                      <c:formatCode>0%</c:formatCode>
                      <c:ptCount val="7"/>
                      <c:pt idx="0">
                        <c:v>3.1746031746031744E-2</c:v>
                      </c:pt>
                      <c:pt idx="1">
                        <c:v>1.5873015873015872E-2</c:v>
                      </c:pt>
                      <c:pt idx="2">
                        <c:v>7.9365079365079361E-2</c:v>
                      </c:pt>
                      <c:pt idx="3">
                        <c:v>0</c:v>
                      </c:pt>
                      <c:pt idx="4">
                        <c:v>5.5555555555555552E-2</c:v>
                      </c:pt>
                      <c:pt idx="5">
                        <c:v>0.65079365079365081</c:v>
                      </c:pt>
                      <c:pt idx="6">
                        <c:v>0.16666666666666666</c:v>
                      </c:pt>
                    </c:numCache>
                  </c:numRef>
                </c:val>
                <c:extLst xmlns:c15="http://schemas.microsoft.com/office/drawing/2012/chart">
                  <c:ext xmlns:c16="http://schemas.microsoft.com/office/drawing/2014/chart" uri="{C3380CC4-5D6E-409C-BE32-E72D297353CC}">
                    <c16:uniqueId val="{0000001D-C9C5-4FCB-9254-D28E440E51C0}"/>
                  </c:ext>
                </c:extLst>
              </c15:ser>
            </c15:filteredPieSeries>
          </c:ext>
        </c:extLst>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Origin of Housing List Applications that</a:t>
            </a:r>
            <a:r>
              <a:rPr lang="en-US" baseline="0"/>
              <a:t> would Prefer to live in Keith HMA (%)</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4"/>
          <c:order val="4"/>
          <c:tx>
            <c:strRef>
              <c:f>'4.5 Stock Pressures'!$G$102</c:f>
              <c:strCache>
                <c:ptCount val="1"/>
                <c:pt idx="0">
                  <c:v>Keith HMA</c:v>
                </c:pt>
              </c:strCache>
              <c:extLst xmlns:c15="http://schemas.microsoft.com/office/drawing/2012/chart"/>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3D-7FCD-4CB0-B05F-2542CA31D24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3F-7FCD-4CB0-B05F-2542CA31D24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41-7FCD-4CB0-B05F-2542CA31D24A}"/>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43-7FCD-4CB0-B05F-2542CA31D24A}"/>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45-7FCD-4CB0-B05F-2542CA31D24A}"/>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47-7FCD-4CB0-B05F-2542CA31D24A}"/>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49-7FCD-4CB0-B05F-2542CA31D24A}"/>
              </c:ext>
            </c:extLst>
          </c:dPt>
          <c:cat>
            <c:strRef>
              <c:f>'4.5 Stock Pressures'!$B$103:$B$109</c:f>
              <c:strCache>
                <c:ptCount val="7"/>
                <c:pt idx="0">
                  <c:v>Buckie HMA</c:v>
                </c:pt>
                <c:pt idx="1">
                  <c:v>Cairngorms HMA</c:v>
                </c:pt>
                <c:pt idx="2">
                  <c:v>Elgin HMA</c:v>
                </c:pt>
                <c:pt idx="3">
                  <c:v>Forres HMA</c:v>
                </c:pt>
                <c:pt idx="4">
                  <c:v>Keith HMA</c:v>
                </c:pt>
                <c:pt idx="5">
                  <c:v>Speyside HMA</c:v>
                </c:pt>
                <c:pt idx="6">
                  <c:v>Outwith Moray</c:v>
                </c:pt>
              </c:strCache>
              <c:extLst xmlns:c15="http://schemas.microsoft.com/office/drawing/2012/chart"/>
            </c:strRef>
          </c:cat>
          <c:val>
            <c:numRef>
              <c:f>'4.5 Stock Pressures'!$G$103:$G$109</c:f>
              <c:numCache>
                <c:formatCode>0%</c:formatCode>
                <c:ptCount val="7"/>
                <c:pt idx="0">
                  <c:v>6.0606060606060608E-2</c:v>
                </c:pt>
                <c:pt idx="1">
                  <c:v>0</c:v>
                </c:pt>
                <c:pt idx="2">
                  <c:v>2.0202020202020204E-2</c:v>
                </c:pt>
                <c:pt idx="3">
                  <c:v>1.0101010101010102E-2</c:v>
                </c:pt>
                <c:pt idx="4">
                  <c:v>0.65656565656565657</c:v>
                </c:pt>
                <c:pt idx="5">
                  <c:v>4.0404040404040407E-2</c:v>
                </c:pt>
                <c:pt idx="6">
                  <c:v>0.21212121212121213</c:v>
                </c:pt>
              </c:numCache>
              <c:extLst xmlns:c15="http://schemas.microsoft.com/office/drawing/2012/chart"/>
            </c:numRef>
          </c:val>
          <c:extLst>
            <c:ext xmlns:c16="http://schemas.microsoft.com/office/drawing/2014/chart" uri="{C3380CC4-5D6E-409C-BE32-E72D297353CC}">
              <c16:uniqueId val="{0000004A-7FCD-4CB0-B05F-2542CA31D24A}"/>
            </c:ext>
          </c:extLst>
        </c:ser>
        <c:dLbls>
          <c:showLegendKey val="0"/>
          <c:showVal val="0"/>
          <c:showCatName val="0"/>
          <c:showSerName val="0"/>
          <c:showPercent val="0"/>
          <c:showBubbleSize val="0"/>
          <c:showLeaderLines val="1"/>
        </c:dLbls>
        <c:firstSliceAng val="0"/>
        <c:extLst>
          <c:ext xmlns:c15="http://schemas.microsoft.com/office/drawing/2012/chart" uri="{02D57815-91ED-43cb-92C2-25804820EDAC}">
            <c15:filteredPieSeries>
              <c15:ser>
                <c:idx val="0"/>
                <c:order val="0"/>
                <c:tx>
                  <c:strRef>
                    <c:extLst>
                      <c:ext uri="{02D57815-91ED-43cb-92C2-25804820EDAC}">
                        <c15:formulaRef>
                          <c15:sqref>'4.5 Stock Pressures'!$C$102</c15:sqref>
                        </c15:formulaRef>
                      </c:ext>
                    </c:extLst>
                    <c:strCache>
                      <c:ptCount val="1"/>
                      <c:pt idx="0">
                        <c:v>Buckie HMA</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10-7FCD-4CB0-B05F-2542CA31D24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12-7FCD-4CB0-B05F-2542CA31D24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4-7FCD-4CB0-B05F-2542CA31D24A}"/>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6-7FCD-4CB0-B05F-2542CA31D24A}"/>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8-7FCD-4CB0-B05F-2542CA31D24A}"/>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1A-7FCD-4CB0-B05F-2542CA31D24A}"/>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1C-7FCD-4CB0-B05F-2542CA31D24A}"/>
                    </c:ext>
                  </c:extLst>
                </c:dPt>
                <c:cat>
                  <c:strRef>
                    <c:extLst>
                      <c:ext uri="{02D57815-91ED-43cb-92C2-25804820EDAC}">
                        <c15:formulaRef>
                          <c15:sqref>'4.5 Stock Pressures'!$B$103:$B$109</c15:sqref>
                        </c15:formulaRef>
                      </c:ext>
                    </c:extLst>
                    <c:strCache>
                      <c:ptCount val="7"/>
                      <c:pt idx="0">
                        <c:v>Buckie HMA</c:v>
                      </c:pt>
                      <c:pt idx="1">
                        <c:v>Cairngorms HMA</c:v>
                      </c:pt>
                      <c:pt idx="2">
                        <c:v>Elgin HMA</c:v>
                      </c:pt>
                      <c:pt idx="3">
                        <c:v>Forres HMA</c:v>
                      </c:pt>
                      <c:pt idx="4">
                        <c:v>Keith HMA</c:v>
                      </c:pt>
                      <c:pt idx="5">
                        <c:v>Speyside HMA</c:v>
                      </c:pt>
                      <c:pt idx="6">
                        <c:v>Outwith Moray</c:v>
                      </c:pt>
                    </c:strCache>
                  </c:strRef>
                </c:cat>
                <c:val>
                  <c:numRef>
                    <c:extLst>
                      <c:ext uri="{02D57815-91ED-43cb-92C2-25804820EDAC}">
                        <c15:formulaRef>
                          <c15:sqref>'4.5 Stock Pressures'!$C$103:$C$109</c15:sqref>
                        </c15:formulaRef>
                      </c:ext>
                    </c:extLst>
                    <c:numCache>
                      <c:formatCode>0%</c:formatCode>
                      <c:ptCount val="7"/>
                      <c:pt idx="0">
                        <c:v>0.68622448979591832</c:v>
                      </c:pt>
                      <c:pt idx="1">
                        <c:v>0</c:v>
                      </c:pt>
                      <c:pt idx="2">
                        <c:v>5.3571428571428568E-2</c:v>
                      </c:pt>
                      <c:pt idx="3">
                        <c:v>1.020408163265306E-2</c:v>
                      </c:pt>
                      <c:pt idx="4">
                        <c:v>2.5510204081632654E-2</c:v>
                      </c:pt>
                      <c:pt idx="5">
                        <c:v>1.020408163265306E-2</c:v>
                      </c:pt>
                      <c:pt idx="6">
                        <c:v>0.21428571428571427</c:v>
                      </c:pt>
                    </c:numCache>
                  </c:numRef>
                </c:val>
                <c:extLst>
                  <c:ext xmlns:c16="http://schemas.microsoft.com/office/drawing/2014/chart" uri="{C3380CC4-5D6E-409C-BE32-E72D297353CC}">
                    <c16:uniqueId val="{0000001D-7FCD-4CB0-B05F-2542CA31D24A}"/>
                  </c:ext>
                </c:extLst>
              </c15:ser>
            </c15:filteredPieSeries>
            <c15:filteredPieSeries>
              <c15:ser>
                <c:idx val="1"/>
                <c:order val="1"/>
                <c:tx>
                  <c:strRef>
                    <c:extLst xmlns:c15="http://schemas.microsoft.com/office/drawing/2012/chart">
                      <c:ext xmlns:c15="http://schemas.microsoft.com/office/drawing/2012/chart" uri="{02D57815-91ED-43cb-92C2-25804820EDAC}">
                        <c15:formulaRef>
                          <c15:sqref>'4.5 Stock Pressures'!$D$102</c15:sqref>
                        </c15:formulaRef>
                      </c:ext>
                    </c:extLst>
                    <c:strCache>
                      <c:ptCount val="1"/>
                      <c:pt idx="0">
                        <c:v>Cairngorms HMA</c:v>
                      </c:pt>
                    </c:strCache>
                  </c:strRef>
                </c:tx>
                <c:dPt>
                  <c:idx val="0"/>
                  <c:bubble3D val="0"/>
                  <c:spPr>
                    <a:solidFill>
                      <a:schemeClr val="accent1"/>
                    </a:solidFill>
                    <a:ln w="19050">
                      <a:solidFill>
                        <a:schemeClr val="lt1"/>
                      </a:solidFill>
                    </a:ln>
                    <a:effectLst/>
                  </c:spPr>
                  <c:extLst xmlns:c15="http://schemas.microsoft.com/office/drawing/2012/chart">
                    <c:ext xmlns:c16="http://schemas.microsoft.com/office/drawing/2014/chart" uri="{C3380CC4-5D6E-409C-BE32-E72D297353CC}">
                      <c16:uniqueId val="{0000001F-7FCD-4CB0-B05F-2542CA31D24A}"/>
                    </c:ext>
                  </c:extLst>
                </c:dPt>
                <c:dPt>
                  <c:idx val="1"/>
                  <c:bubble3D val="0"/>
                  <c:spPr>
                    <a:solidFill>
                      <a:schemeClr val="accent2"/>
                    </a:solidFill>
                    <a:ln w="19050">
                      <a:solidFill>
                        <a:schemeClr val="lt1"/>
                      </a:solidFill>
                    </a:ln>
                    <a:effectLst/>
                  </c:spPr>
                  <c:extLst xmlns:c15="http://schemas.microsoft.com/office/drawing/2012/chart">
                    <c:ext xmlns:c16="http://schemas.microsoft.com/office/drawing/2014/chart" uri="{C3380CC4-5D6E-409C-BE32-E72D297353CC}">
                      <c16:uniqueId val="{00000021-7FCD-4CB0-B05F-2542CA31D24A}"/>
                    </c:ext>
                  </c:extLst>
                </c:dPt>
                <c:dPt>
                  <c:idx val="2"/>
                  <c:bubble3D val="0"/>
                  <c:spPr>
                    <a:solidFill>
                      <a:schemeClr val="accent3"/>
                    </a:solidFill>
                    <a:ln w="19050">
                      <a:solidFill>
                        <a:schemeClr val="lt1"/>
                      </a:solidFill>
                    </a:ln>
                    <a:effectLst/>
                  </c:spPr>
                  <c:extLst xmlns:c15="http://schemas.microsoft.com/office/drawing/2012/chart">
                    <c:ext xmlns:c16="http://schemas.microsoft.com/office/drawing/2014/chart" uri="{C3380CC4-5D6E-409C-BE32-E72D297353CC}">
                      <c16:uniqueId val="{00000023-7FCD-4CB0-B05F-2542CA31D24A}"/>
                    </c:ext>
                  </c:extLst>
                </c:dPt>
                <c:dPt>
                  <c:idx val="3"/>
                  <c:bubble3D val="0"/>
                  <c:spPr>
                    <a:solidFill>
                      <a:schemeClr val="accent4"/>
                    </a:solidFill>
                    <a:ln w="19050">
                      <a:solidFill>
                        <a:schemeClr val="lt1"/>
                      </a:solidFill>
                    </a:ln>
                    <a:effectLst/>
                  </c:spPr>
                  <c:extLst xmlns:c15="http://schemas.microsoft.com/office/drawing/2012/chart">
                    <c:ext xmlns:c16="http://schemas.microsoft.com/office/drawing/2014/chart" uri="{C3380CC4-5D6E-409C-BE32-E72D297353CC}">
                      <c16:uniqueId val="{00000025-7FCD-4CB0-B05F-2542CA31D24A}"/>
                    </c:ext>
                  </c:extLst>
                </c:dPt>
                <c:dPt>
                  <c:idx val="4"/>
                  <c:bubble3D val="0"/>
                  <c:spPr>
                    <a:solidFill>
                      <a:schemeClr val="accent5"/>
                    </a:solidFill>
                    <a:ln w="19050">
                      <a:solidFill>
                        <a:schemeClr val="lt1"/>
                      </a:solidFill>
                    </a:ln>
                    <a:effectLst/>
                  </c:spPr>
                  <c:extLst xmlns:c15="http://schemas.microsoft.com/office/drawing/2012/chart">
                    <c:ext xmlns:c16="http://schemas.microsoft.com/office/drawing/2014/chart" uri="{C3380CC4-5D6E-409C-BE32-E72D297353CC}">
                      <c16:uniqueId val="{00000027-7FCD-4CB0-B05F-2542CA31D24A}"/>
                    </c:ext>
                  </c:extLst>
                </c:dPt>
                <c:dPt>
                  <c:idx val="5"/>
                  <c:bubble3D val="0"/>
                  <c:spPr>
                    <a:solidFill>
                      <a:schemeClr val="accent6"/>
                    </a:solidFill>
                    <a:ln w="19050">
                      <a:solidFill>
                        <a:schemeClr val="lt1"/>
                      </a:solidFill>
                    </a:ln>
                    <a:effectLst/>
                  </c:spPr>
                  <c:extLst xmlns:c15="http://schemas.microsoft.com/office/drawing/2012/chart">
                    <c:ext xmlns:c16="http://schemas.microsoft.com/office/drawing/2014/chart" uri="{C3380CC4-5D6E-409C-BE32-E72D297353CC}">
                      <c16:uniqueId val="{00000029-7FCD-4CB0-B05F-2542CA31D24A}"/>
                    </c:ext>
                  </c:extLst>
                </c:dPt>
                <c:dPt>
                  <c:idx val="6"/>
                  <c:bubble3D val="0"/>
                  <c:spPr>
                    <a:solidFill>
                      <a:schemeClr val="accent1">
                        <a:lumMod val="60000"/>
                      </a:schemeClr>
                    </a:solidFill>
                    <a:ln w="19050">
                      <a:solidFill>
                        <a:schemeClr val="lt1"/>
                      </a:solidFill>
                    </a:ln>
                    <a:effectLst/>
                  </c:spPr>
                  <c:extLst xmlns:c15="http://schemas.microsoft.com/office/drawing/2012/chart">
                    <c:ext xmlns:c16="http://schemas.microsoft.com/office/drawing/2014/chart" uri="{C3380CC4-5D6E-409C-BE32-E72D297353CC}">
                      <c16:uniqueId val="{0000002B-7FCD-4CB0-B05F-2542CA31D24A}"/>
                    </c:ext>
                  </c:extLst>
                </c:dPt>
                <c:cat>
                  <c:strRef>
                    <c:extLst xmlns:c15="http://schemas.microsoft.com/office/drawing/2012/chart">
                      <c:ext xmlns:c15="http://schemas.microsoft.com/office/drawing/2012/chart" uri="{02D57815-91ED-43cb-92C2-25804820EDAC}">
                        <c15:formulaRef>
                          <c15:sqref>'4.5 Stock Pressures'!$B$103:$B$109</c15:sqref>
                        </c15:formulaRef>
                      </c:ext>
                    </c:extLst>
                    <c:strCache>
                      <c:ptCount val="7"/>
                      <c:pt idx="0">
                        <c:v>Buckie HMA</c:v>
                      </c:pt>
                      <c:pt idx="1">
                        <c:v>Cairngorms HMA</c:v>
                      </c:pt>
                      <c:pt idx="2">
                        <c:v>Elgin HMA</c:v>
                      </c:pt>
                      <c:pt idx="3">
                        <c:v>Forres HMA</c:v>
                      </c:pt>
                      <c:pt idx="4">
                        <c:v>Keith HMA</c:v>
                      </c:pt>
                      <c:pt idx="5">
                        <c:v>Speyside HMA</c:v>
                      </c:pt>
                      <c:pt idx="6">
                        <c:v>Outwith Moray</c:v>
                      </c:pt>
                    </c:strCache>
                  </c:strRef>
                </c:cat>
                <c:val>
                  <c:numRef>
                    <c:extLst xmlns:c15="http://schemas.microsoft.com/office/drawing/2012/chart">
                      <c:ext xmlns:c15="http://schemas.microsoft.com/office/drawing/2012/chart" uri="{02D57815-91ED-43cb-92C2-25804820EDAC}">
                        <c15:formulaRef>
                          <c15:sqref>'4.5 Stock Pressures'!$D$103:$D$109</c15:sqref>
                        </c15:formulaRef>
                      </c:ext>
                    </c:extLst>
                    <c:numCache>
                      <c:formatCode>0%</c:formatCode>
                      <c:ptCount val="7"/>
                      <c:pt idx="0">
                        <c:v>0.04</c:v>
                      </c:pt>
                      <c:pt idx="1">
                        <c:v>0.48</c:v>
                      </c:pt>
                      <c:pt idx="2">
                        <c:v>0.04</c:v>
                      </c:pt>
                      <c:pt idx="3">
                        <c:v>0</c:v>
                      </c:pt>
                      <c:pt idx="4">
                        <c:v>0</c:v>
                      </c:pt>
                      <c:pt idx="5">
                        <c:v>0.12</c:v>
                      </c:pt>
                      <c:pt idx="6">
                        <c:v>0.32</c:v>
                      </c:pt>
                    </c:numCache>
                  </c:numRef>
                </c:val>
                <c:extLst xmlns:c15="http://schemas.microsoft.com/office/drawing/2012/chart">
                  <c:ext xmlns:c16="http://schemas.microsoft.com/office/drawing/2014/chart" uri="{C3380CC4-5D6E-409C-BE32-E72D297353CC}">
                    <c16:uniqueId val="{0000002C-7FCD-4CB0-B05F-2542CA31D24A}"/>
                  </c:ext>
                </c:extLst>
              </c15:ser>
            </c15:filteredPieSeries>
            <c15:filteredPieSeries>
              <c15:ser>
                <c:idx val="2"/>
                <c:order val="2"/>
                <c:tx>
                  <c:strRef>
                    <c:extLst xmlns:c15="http://schemas.microsoft.com/office/drawing/2012/chart">
                      <c:ext xmlns:c15="http://schemas.microsoft.com/office/drawing/2012/chart" uri="{02D57815-91ED-43cb-92C2-25804820EDAC}">
                        <c15:formulaRef>
                          <c15:sqref>'4.5 Stock Pressures'!$E$102</c15:sqref>
                        </c15:formulaRef>
                      </c:ext>
                    </c:extLst>
                    <c:strCache>
                      <c:ptCount val="1"/>
                      <c:pt idx="0">
                        <c:v>Elgin HMA</c:v>
                      </c:pt>
                    </c:strCache>
                  </c:strRef>
                </c:tx>
                <c:dPt>
                  <c:idx val="0"/>
                  <c:bubble3D val="0"/>
                  <c:spPr>
                    <a:solidFill>
                      <a:schemeClr val="accent1"/>
                    </a:solidFill>
                    <a:ln w="19050">
                      <a:solidFill>
                        <a:schemeClr val="lt1"/>
                      </a:solidFill>
                    </a:ln>
                    <a:effectLst/>
                  </c:spPr>
                  <c:extLst xmlns:c15="http://schemas.microsoft.com/office/drawing/2012/chart">
                    <c:ext xmlns:c16="http://schemas.microsoft.com/office/drawing/2014/chart" uri="{C3380CC4-5D6E-409C-BE32-E72D297353CC}">
                      <c16:uniqueId val="{0000002E-7FCD-4CB0-B05F-2542CA31D24A}"/>
                    </c:ext>
                  </c:extLst>
                </c:dPt>
                <c:dPt>
                  <c:idx val="1"/>
                  <c:bubble3D val="0"/>
                  <c:spPr>
                    <a:solidFill>
                      <a:schemeClr val="accent2"/>
                    </a:solidFill>
                    <a:ln w="19050">
                      <a:solidFill>
                        <a:schemeClr val="lt1"/>
                      </a:solidFill>
                    </a:ln>
                    <a:effectLst/>
                  </c:spPr>
                  <c:extLst xmlns:c15="http://schemas.microsoft.com/office/drawing/2012/chart">
                    <c:ext xmlns:c16="http://schemas.microsoft.com/office/drawing/2014/chart" uri="{C3380CC4-5D6E-409C-BE32-E72D297353CC}">
                      <c16:uniqueId val="{00000030-7FCD-4CB0-B05F-2542CA31D24A}"/>
                    </c:ext>
                  </c:extLst>
                </c:dPt>
                <c:dPt>
                  <c:idx val="2"/>
                  <c:bubble3D val="0"/>
                  <c:spPr>
                    <a:solidFill>
                      <a:schemeClr val="accent3"/>
                    </a:solidFill>
                    <a:ln w="19050">
                      <a:solidFill>
                        <a:schemeClr val="lt1"/>
                      </a:solidFill>
                    </a:ln>
                    <a:effectLst/>
                  </c:spPr>
                  <c:extLst xmlns:c15="http://schemas.microsoft.com/office/drawing/2012/chart">
                    <c:ext xmlns:c16="http://schemas.microsoft.com/office/drawing/2014/chart" uri="{C3380CC4-5D6E-409C-BE32-E72D297353CC}">
                      <c16:uniqueId val="{00000032-7FCD-4CB0-B05F-2542CA31D24A}"/>
                    </c:ext>
                  </c:extLst>
                </c:dPt>
                <c:dPt>
                  <c:idx val="3"/>
                  <c:bubble3D val="0"/>
                  <c:spPr>
                    <a:solidFill>
                      <a:schemeClr val="accent4"/>
                    </a:solidFill>
                    <a:ln w="19050">
                      <a:solidFill>
                        <a:schemeClr val="lt1"/>
                      </a:solidFill>
                    </a:ln>
                    <a:effectLst/>
                  </c:spPr>
                  <c:extLst xmlns:c15="http://schemas.microsoft.com/office/drawing/2012/chart">
                    <c:ext xmlns:c16="http://schemas.microsoft.com/office/drawing/2014/chart" uri="{C3380CC4-5D6E-409C-BE32-E72D297353CC}">
                      <c16:uniqueId val="{00000034-7FCD-4CB0-B05F-2542CA31D24A}"/>
                    </c:ext>
                  </c:extLst>
                </c:dPt>
                <c:dPt>
                  <c:idx val="4"/>
                  <c:bubble3D val="0"/>
                  <c:spPr>
                    <a:solidFill>
                      <a:schemeClr val="accent5"/>
                    </a:solidFill>
                    <a:ln w="19050">
                      <a:solidFill>
                        <a:schemeClr val="lt1"/>
                      </a:solidFill>
                    </a:ln>
                    <a:effectLst/>
                  </c:spPr>
                  <c:extLst xmlns:c15="http://schemas.microsoft.com/office/drawing/2012/chart">
                    <c:ext xmlns:c16="http://schemas.microsoft.com/office/drawing/2014/chart" uri="{C3380CC4-5D6E-409C-BE32-E72D297353CC}">
                      <c16:uniqueId val="{00000036-7FCD-4CB0-B05F-2542CA31D24A}"/>
                    </c:ext>
                  </c:extLst>
                </c:dPt>
                <c:dPt>
                  <c:idx val="5"/>
                  <c:bubble3D val="0"/>
                  <c:spPr>
                    <a:solidFill>
                      <a:schemeClr val="accent6"/>
                    </a:solidFill>
                    <a:ln w="19050">
                      <a:solidFill>
                        <a:schemeClr val="lt1"/>
                      </a:solidFill>
                    </a:ln>
                    <a:effectLst/>
                  </c:spPr>
                  <c:extLst xmlns:c15="http://schemas.microsoft.com/office/drawing/2012/chart">
                    <c:ext xmlns:c16="http://schemas.microsoft.com/office/drawing/2014/chart" uri="{C3380CC4-5D6E-409C-BE32-E72D297353CC}">
                      <c16:uniqueId val="{00000038-7FCD-4CB0-B05F-2542CA31D24A}"/>
                    </c:ext>
                  </c:extLst>
                </c:dPt>
                <c:dPt>
                  <c:idx val="6"/>
                  <c:bubble3D val="0"/>
                  <c:spPr>
                    <a:solidFill>
                      <a:schemeClr val="accent1">
                        <a:lumMod val="60000"/>
                      </a:schemeClr>
                    </a:solidFill>
                    <a:ln w="19050">
                      <a:solidFill>
                        <a:schemeClr val="lt1"/>
                      </a:solidFill>
                    </a:ln>
                    <a:effectLst/>
                  </c:spPr>
                  <c:extLst xmlns:c15="http://schemas.microsoft.com/office/drawing/2012/chart">
                    <c:ext xmlns:c16="http://schemas.microsoft.com/office/drawing/2014/chart" uri="{C3380CC4-5D6E-409C-BE32-E72D297353CC}">
                      <c16:uniqueId val="{0000003A-7FCD-4CB0-B05F-2542CA31D24A}"/>
                    </c:ext>
                  </c:extLst>
                </c:dPt>
                <c:cat>
                  <c:strRef>
                    <c:extLst xmlns:c15="http://schemas.microsoft.com/office/drawing/2012/chart">
                      <c:ext xmlns:c15="http://schemas.microsoft.com/office/drawing/2012/chart" uri="{02D57815-91ED-43cb-92C2-25804820EDAC}">
                        <c15:formulaRef>
                          <c15:sqref>'4.5 Stock Pressures'!$B$103:$B$109</c15:sqref>
                        </c15:formulaRef>
                      </c:ext>
                    </c:extLst>
                    <c:strCache>
                      <c:ptCount val="7"/>
                      <c:pt idx="0">
                        <c:v>Buckie HMA</c:v>
                      </c:pt>
                      <c:pt idx="1">
                        <c:v>Cairngorms HMA</c:v>
                      </c:pt>
                      <c:pt idx="2">
                        <c:v>Elgin HMA</c:v>
                      </c:pt>
                      <c:pt idx="3">
                        <c:v>Forres HMA</c:v>
                      </c:pt>
                      <c:pt idx="4">
                        <c:v>Keith HMA</c:v>
                      </c:pt>
                      <c:pt idx="5">
                        <c:v>Speyside HMA</c:v>
                      </c:pt>
                      <c:pt idx="6">
                        <c:v>Outwith Moray</c:v>
                      </c:pt>
                    </c:strCache>
                  </c:strRef>
                </c:cat>
                <c:val>
                  <c:numRef>
                    <c:extLst xmlns:c15="http://schemas.microsoft.com/office/drawing/2012/chart">
                      <c:ext xmlns:c15="http://schemas.microsoft.com/office/drawing/2012/chart" uri="{02D57815-91ED-43cb-92C2-25804820EDAC}">
                        <c15:formulaRef>
                          <c15:sqref>'4.5 Stock Pressures'!$E$103:$E$109</c15:sqref>
                        </c15:formulaRef>
                      </c:ext>
                    </c:extLst>
                    <c:numCache>
                      <c:formatCode>0%</c:formatCode>
                      <c:ptCount val="7"/>
                      <c:pt idx="0">
                        <c:v>4.5714285714285714E-2</c:v>
                      </c:pt>
                      <c:pt idx="1">
                        <c:v>0</c:v>
                      </c:pt>
                      <c:pt idx="2">
                        <c:v>0.71873015873015877</c:v>
                      </c:pt>
                      <c:pt idx="3">
                        <c:v>0.04</c:v>
                      </c:pt>
                      <c:pt idx="4">
                        <c:v>2.4126984126984129E-2</c:v>
                      </c:pt>
                      <c:pt idx="5">
                        <c:v>2.2222222222222223E-2</c:v>
                      </c:pt>
                      <c:pt idx="6">
                        <c:v>0.1492063492063492</c:v>
                      </c:pt>
                    </c:numCache>
                  </c:numRef>
                </c:val>
                <c:extLst xmlns:c15="http://schemas.microsoft.com/office/drawing/2012/chart">
                  <c:ext xmlns:c16="http://schemas.microsoft.com/office/drawing/2014/chart" uri="{C3380CC4-5D6E-409C-BE32-E72D297353CC}">
                    <c16:uniqueId val="{0000003B-7FCD-4CB0-B05F-2542CA31D24A}"/>
                  </c:ext>
                </c:extLst>
              </c15:ser>
            </c15:filteredPieSeries>
            <c15:filteredPieSeries>
              <c15:ser>
                <c:idx val="3"/>
                <c:order val="3"/>
                <c:tx>
                  <c:strRef>
                    <c:extLst xmlns:c15="http://schemas.microsoft.com/office/drawing/2012/chart">
                      <c:ext xmlns:c15="http://schemas.microsoft.com/office/drawing/2012/chart" uri="{02D57815-91ED-43cb-92C2-25804820EDAC}">
                        <c15:formulaRef>
                          <c15:sqref>'4.5 Stock Pressures'!$F$102</c15:sqref>
                        </c15:formulaRef>
                      </c:ext>
                    </c:extLst>
                    <c:strCache>
                      <c:ptCount val="1"/>
                      <c:pt idx="0">
                        <c:v>Forres HMA</c:v>
                      </c:pt>
                    </c:strCache>
                  </c:strRef>
                </c:tx>
                <c:dPt>
                  <c:idx val="0"/>
                  <c:bubble3D val="0"/>
                  <c:spPr>
                    <a:solidFill>
                      <a:schemeClr val="accent1"/>
                    </a:solidFill>
                    <a:ln w="19050">
                      <a:solidFill>
                        <a:schemeClr val="lt1"/>
                      </a:solidFill>
                    </a:ln>
                    <a:effectLst/>
                  </c:spPr>
                  <c:extLst xmlns:c15="http://schemas.microsoft.com/office/drawing/2012/chart">
                    <c:ext xmlns:c16="http://schemas.microsoft.com/office/drawing/2014/chart" uri="{C3380CC4-5D6E-409C-BE32-E72D297353CC}">
                      <c16:uniqueId val="{00000001-7FCD-4CB0-B05F-2542CA31D24A}"/>
                    </c:ext>
                  </c:extLst>
                </c:dPt>
                <c:dPt>
                  <c:idx val="1"/>
                  <c:bubble3D val="0"/>
                  <c:spPr>
                    <a:solidFill>
                      <a:schemeClr val="accent2"/>
                    </a:solidFill>
                    <a:ln w="19050">
                      <a:solidFill>
                        <a:schemeClr val="lt1"/>
                      </a:solidFill>
                    </a:ln>
                    <a:effectLst/>
                  </c:spPr>
                  <c:extLst xmlns:c15="http://schemas.microsoft.com/office/drawing/2012/chart">
                    <c:ext xmlns:c16="http://schemas.microsoft.com/office/drawing/2014/chart" uri="{C3380CC4-5D6E-409C-BE32-E72D297353CC}">
                      <c16:uniqueId val="{00000003-7FCD-4CB0-B05F-2542CA31D24A}"/>
                    </c:ext>
                  </c:extLst>
                </c:dPt>
                <c:dPt>
                  <c:idx val="2"/>
                  <c:bubble3D val="0"/>
                  <c:spPr>
                    <a:solidFill>
                      <a:schemeClr val="accent3"/>
                    </a:solidFill>
                    <a:ln w="19050">
                      <a:solidFill>
                        <a:schemeClr val="lt1"/>
                      </a:solidFill>
                    </a:ln>
                    <a:effectLst/>
                  </c:spPr>
                  <c:extLst xmlns:c15="http://schemas.microsoft.com/office/drawing/2012/chart">
                    <c:ext xmlns:c16="http://schemas.microsoft.com/office/drawing/2014/chart" uri="{C3380CC4-5D6E-409C-BE32-E72D297353CC}">
                      <c16:uniqueId val="{00000005-7FCD-4CB0-B05F-2542CA31D24A}"/>
                    </c:ext>
                  </c:extLst>
                </c:dPt>
                <c:dPt>
                  <c:idx val="3"/>
                  <c:bubble3D val="0"/>
                  <c:spPr>
                    <a:solidFill>
                      <a:schemeClr val="accent4"/>
                    </a:solidFill>
                    <a:ln w="19050">
                      <a:solidFill>
                        <a:schemeClr val="lt1"/>
                      </a:solidFill>
                    </a:ln>
                    <a:effectLst/>
                  </c:spPr>
                  <c:extLst xmlns:c15="http://schemas.microsoft.com/office/drawing/2012/chart">
                    <c:ext xmlns:c16="http://schemas.microsoft.com/office/drawing/2014/chart" uri="{C3380CC4-5D6E-409C-BE32-E72D297353CC}">
                      <c16:uniqueId val="{00000007-7FCD-4CB0-B05F-2542CA31D24A}"/>
                    </c:ext>
                  </c:extLst>
                </c:dPt>
                <c:dPt>
                  <c:idx val="4"/>
                  <c:bubble3D val="0"/>
                  <c:spPr>
                    <a:solidFill>
                      <a:schemeClr val="accent5"/>
                    </a:solidFill>
                    <a:ln w="19050">
                      <a:solidFill>
                        <a:schemeClr val="lt1"/>
                      </a:solidFill>
                    </a:ln>
                    <a:effectLst/>
                  </c:spPr>
                  <c:extLst xmlns:c15="http://schemas.microsoft.com/office/drawing/2012/chart">
                    <c:ext xmlns:c16="http://schemas.microsoft.com/office/drawing/2014/chart" uri="{C3380CC4-5D6E-409C-BE32-E72D297353CC}">
                      <c16:uniqueId val="{00000009-7FCD-4CB0-B05F-2542CA31D24A}"/>
                    </c:ext>
                  </c:extLst>
                </c:dPt>
                <c:dPt>
                  <c:idx val="5"/>
                  <c:bubble3D val="0"/>
                  <c:spPr>
                    <a:solidFill>
                      <a:schemeClr val="accent6"/>
                    </a:solidFill>
                    <a:ln w="19050">
                      <a:solidFill>
                        <a:schemeClr val="lt1"/>
                      </a:solidFill>
                    </a:ln>
                    <a:effectLst/>
                  </c:spPr>
                  <c:extLst xmlns:c15="http://schemas.microsoft.com/office/drawing/2012/chart">
                    <c:ext xmlns:c16="http://schemas.microsoft.com/office/drawing/2014/chart" uri="{C3380CC4-5D6E-409C-BE32-E72D297353CC}">
                      <c16:uniqueId val="{0000000B-7FCD-4CB0-B05F-2542CA31D24A}"/>
                    </c:ext>
                  </c:extLst>
                </c:dPt>
                <c:dPt>
                  <c:idx val="6"/>
                  <c:bubble3D val="0"/>
                  <c:spPr>
                    <a:solidFill>
                      <a:schemeClr val="accent1">
                        <a:lumMod val="60000"/>
                      </a:schemeClr>
                    </a:solidFill>
                    <a:ln w="19050">
                      <a:solidFill>
                        <a:schemeClr val="lt1"/>
                      </a:solidFill>
                    </a:ln>
                    <a:effectLst/>
                  </c:spPr>
                  <c:extLst xmlns:c15="http://schemas.microsoft.com/office/drawing/2012/chart">
                    <c:ext xmlns:c16="http://schemas.microsoft.com/office/drawing/2014/chart" uri="{C3380CC4-5D6E-409C-BE32-E72D297353CC}">
                      <c16:uniqueId val="{0000000D-7FCD-4CB0-B05F-2542CA31D24A}"/>
                    </c:ext>
                  </c:extLst>
                </c:dPt>
                <c:cat>
                  <c:strRef>
                    <c:extLst xmlns:c15="http://schemas.microsoft.com/office/drawing/2012/chart">
                      <c:ext xmlns:c15="http://schemas.microsoft.com/office/drawing/2012/chart" uri="{02D57815-91ED-43cb-92C2-25804820EDAC}">
                        <c15:formulaRef>
                          <c15:sqref>'4.5 Stock Pressures'!$B$103:$B$109</c15:sqref>
                        </c15:formulaRef>
                      </c:ext>
                    </c:extLst>
                    <c:strCache>
                      <c:ptCount val="7"/>
                      <c:pt idx="0">
                        <c:v>Buckie HMA</c:v>
                      </c:pt>
                      <c:pt idx="1">
                        <c:v>Cairngorms HMA</c:v>
                      </c:pt>
                      <c:pt idx="2">
                        <c:v>Elgin HMA</c:v>
                      </c:pt>
                      <c:pt idx="3">
                        <c:v>Forres HMA</c:v>
                      </c:pt>
                      <c:pt idx="4">
                        <c:v>Keith HMA</c:v>
                      </c:pt>
                      <c:pt idx="5">
                        <c:v>Speyside HMA</c:v>
                      </c:pt>
                      <c:pt idx="6">
                        <c:v>Outwith Moray</c:v>
                      </c:pt>
                    </c:strCache>
                  </c:strRef>
                </c:cat>
                <c:val>
                  <c:numRef>
                    <c:extLst xmlns:c15="http://schemas.microsoft.com/office/drawing/2012/chart">
                      <c:ext xmlns:c15="http://schemas.microsoft.com/office/drawing/2012/chart" uri="{02D57815-91ED-43cb-92C2-25804820EDAC}">
                        <c15:formulaRef>
                          <c15:sqref>'4.5 Stock Pressures'!$F$103:$F$109</c15:sqref>
                        </c15:formulaRef>
                      </c:ext>
                    </c:extLst>
                    <c:numCache>
                      <c:formatCode>0%</c:formatCode>
                      <c:ptCount val="7"/>
                      <c:pt idx="0">
                        <c:v>1.66270783847981E-2</c:v>
                      </c:pt>
                      <c:pt idx="1">
                        <c:v>0</c:v>
                      </c:pt>
                      <c:pt idx="2">
                        <c:v>5.9382422802850353E-2</c:v>
                      </c:pt>
                      <c:pt idx="3">
                        <c:v>0.70308788598574823</c:v>
                      </c:pt>
                      <c:pt idx="4">
                        <c:v>2.3752969121140144E-3</c:v>
                      </c:pt>
                      <c:pt idx="5">
                        <c:v>4.7505938242280287E-3</c:v>
                      </c:pt>
                      <c:pt idx="6">
                        <c:v>0.21377672209026127</c:v>
                      </c:pt>
                    </c:numCache>
                  </c:numRef>
                </c:val>
                <c:extLst xmlns:c15="http://schemas.microsoft.com/office/drawing/2012/chart">
                  <c:ext xmlns:c16="http://schemas.microsoft.com/office/drawing/2014/chart" uri="{C3380CC4-5D6E-409C-BE32-E72D297353CC}">
                    <c16:uniqueId val="{0000000E-7FCD-4CB0-B05F-2542CA31D24A}"/>
                  </c:ext>
                </c:extLst>
              </c15:ser>
            </c15:filteredPieSeries>
            <c15:filteredPieSeries>
              <c15:ser>
                <c:idx val="5"/>
                <c:order val="5"/>
                <c:tx>
                  <c:strRef>
                    <c:extLst xmlns:c15="http://schemas.microsoft.com/office/drawing/2012/chart">
                      <c:ext xmlns:c15="http://schemas.microsoft.com/office/drawing/2012/chart" uri="{02D57815-91ED-43cb-92C2-25804820EDAC}">
                        <c15:formulaRef>
                          <c15:sqref>'4.5 Stock Pressures'!$H$102</c15:sqref>
                        </c15:formulaRef>
                      </c:ext>
                    </c:extLst>
                    <c:strCache>
                      <c:ptCount val="1"/>
                      <c:pt idx="0">
                        <c:v>Speyside HMA</c:v>
                      </c:pt>
                    </c:strCache>
                  </c:strRef>
                </c:tx>
                <c:dPt>
                  <c:idx val="0"/>
                  <c:bubble3D val="0"/>
                  <c:spPr>
                    <a:solidFill>
                      <a:schemeClr val="accent1"/>
                    </a:solidFill>
                    <a:ln w="19050">
                      <a:solidFill>
                        <a:schemeClr val="lt1"/>
                      </a:solidFill>
                    </a:ln>
                    <a:effectLst/>
                  </c:spPr>
                  <c:extLst xmlns:c15="http://schemas.microsoft.com/office/drawing/2012/chart">
                    <c:ext xmlns:c16="http://schemas.microsoft.com/office/drawing/2014/chart" uri="{C3380CC4-5D6E-409C-BE32-E72D297353CC}">
                      <c16:uniqueId val="{0000004C-7FCD-4CB0-B05F-2542CA31D24A}"/>
                    </c:ext>
                  </c:extLst>
                </c:dPt>
                <c:dPt>
                  <c:idx val="1"/>
                  <c:bubble3D val="0"/>
                  <c:spPr>
                    <a:solidFill>
                      <a:schemeClr val="accent2"/>
                    </a:solidFill>
                    <a:ln w="19050">
                      <a:solidFill>
                        <a:schemeClr val="lt1"/>
                      </a:solidFill>
                    </a:ln>
                    <a:effectLst/>
                  </c:spPr>
                  <c:extLst xmlns:c15="http://schemas.microsoft.com/office/drawing/2012/chart">
                    <c:ext xmlns:c16="http://schemas.microsoft.com/office/drawing/2014/chart" uri="{C3380CC4-5D6E-409C-BE32-E72D297353CC}">
                      <c16:uniqueId val="{0000004E-7FCD-4CB0-B05F-2542CA31D24A}"/>
                    </c:ext>
                  </c:extLst>
                </c:dPt>
                <c:dPt>
                  <c:idx val="2"/>
                  <c:bubble3D val="0"/>
                  <c:spPr>
                    <a:solidFill>
                      <a:schemeClr val="accent3"/>
                    </a:solidFill>
                    <a:ln w="19050">
                      <a:solidFill>
                        <a:schemeClr val="lt1"/>
                      </a:solidFill>
                    </a:ln>
                    <a:effectLst/>
                  </c:spPr>
                  <c:extLst xmlns:c15="http://schemas.microsoft.com/office/drawing/2012/chart">
                    <c:ext xmlns:c16="http://schemas.microsoft.com/office/drawing/2014/chart" uri="{C3380CC4-5D6E-409C-BE32-E72D297353CC}">
                      <c16:uniqueId val="{00000050-7FCD-4CB0-B05F-2542CA31D24A}"/>
                    </c:ext>
                  </c:extLst>
                </c:dPt>
                <c:dPt>
                  <c:idx val="3"/>
                  <c:bubble3D val="0"/>
                  <c:spPr>
                    <a:solidFill>
                      <a:schemeClr val="accent4"/>
                    </a:solidFill>
                    <a:ln w="19050">
                      <a:solidFill>
                        <a:schemeClr val="lt1"/>
                      </a:solidFill>
                    </a:ln>
                    <a:effectLst/>
                  </c:spPr>
                  <c:extLst xmlns:c15="http://schemas.microsoft.com/office/drawing/2012/chart">
                    <c:ext xmlns:c16="http://schemas.microsoft.com/office/drawing/2014/chart" uri="{C3380CC4-5D6E-409C-BE32-E72D297353CC}">
                      <c16:uniqueId val="{00000052-7FCD-4CB0-B05F-2542CA31D24A}"/>
                    </c:ext>
                  </c:extLst>
                </c:dPt>
                <c:dPt>
                  <c:idx val="4"/>
                  <c:bubble3D val="0"/>
                  <c:spPr>
                    <a:solidFill>
                      <a:schemeClr val="accent5"/>
                    </a:solidFill>
                    <a:ln w="19050">
                      <a:solidFill>
                        <a:schemeClr val="lt1"/>
                      </a:solidFill>
                    </a:ln>
                    <a:effectLst/>
                  </c:spPr>
                  <c:extLst xmlns:c15="http://schemas.microsoft.com/office/drawing/2012/chart">
                    <c:ext xmlns:c16="http://schemas.microsoft.com/office/drawing/2014/chart" uri="{C3380CC4-5D6E-409C-BE32-E72D297353CC}">
                      <c16:uniqueId val="{00000054-7FCD-4CB0-B05F-2542CA31D24A}"/>
                    </c:ext>
                  </c:extLst>
                </c:dPt>
                <c:dPt>
                  <c:idx val="5"/>
                  <c:bubble3D val="0"/>
                  <c:spPr>
                    <a:solidFill>
                      <a:schemeClr val="accent6"/>
                    </a:solidFill>
                    <a:ln w="19050">
                      <a:solidFill>
                        <a:schemeClr val="lt1"/>
                      </a:solidFill>
                    </a:ln>
                    <a:effectLst/>
                  </c:spPr>
                  <c:extLst xmlns:c15="http://schemas.microsoft.com/office/drawing/2012/chart">
                    <c:ext xmlns:c16="http://schemas.microsoft.com/office/drawing/2014/chart" uri="{C3380CC4-5D6E-409C-BE32-E72D297353CC}">
                      <c16:uniqueId val="{00000056-7FCD-4CB0-B05F-2542CA31D24A}"/>
                    </c:ext>
                  </c:extLst>
                </c:dPt>
                <c:dPt>
                  <c:idx val="6"/>
                  <c:bubble3D val="0"/>
                  <c:spPr>
                    <a:solidFill>
                      <a:schemeClr val="accent1">
                        <a:lumMod val="60000"/>
                      </a:schemeClr>
                    </a:solidFill>
                    <a:ln w="19050">
                      <a:solidFill>
                        <a:schemeClr val="lt1"/>
                      </a:solidFill>
                    </a:ln>
                    <a:effectLst/>
                  </c:spPr>
                  <c:extLst xmlns:c15="http://schemas.microsoft.com/office/drawing/2012/chart">
                    <c:ext xmlns:c16="http://schemas.microsoft.com/office/drawing/2014/chart" uri="{C3380CC4-5D6E-409C-BE32-E72D297353CC}">
                      <c16:uniqueId val="{00000058-7FCD-4CB0-B05F-2542CA31D24A}"/>
                    </c:ext>
                  </c:extLst>
                </c:dPt>
                <c:cat>
                  <c:strRef>
                    <c:extLst xmlns:c15="http://schemas.microsoft.com/office/drawing/2012/chart">
                      <c:ext xmlns:c15="http://schemas.microsoft.com/office/drawing/2012/chart" uri="{02D57815-91ED-43cb-92C2-25804820EDAC}">
                        <c15:formulaRef>
                          <c15:sqref>'4.5 Stock Pressures'!$B$103:$B$109</c15:sqref>
                        </c15:formulaRef>
                      </c:ext>
                    </c:extLst>
                    <c:strCache>
                      <c:ptCount val="7"/>
                      <c:pt idx="0">
                        <c:v>Buckie HMA</c:v>
                      </c:pt>
                      <c:pt idx="1">
                        <c:v>Cairngorms HMA</c:v>
                      </c:pt>
                      <c:pt idx="2">
                        <c:v>Elgin HMA</c:v>
                      </c:pt>
                      <c:pt idx="3">
                        <c:v>Forres HMA</c:v>
                      </c:pt>
                      <c:pt idx="4">
                        <c:v>Keith HMA</c:v>
                      </c:pt>
                      <c:pt idx="5">
                        <c:v>Speyside HMA</c:v>
                      </c:pt>
                      <c:pt idx="6">
                        <c:v>Outwith Moray</c:v>
                      </c:pt>
                    </c:strCache>
                  </c:strRef>
                </c:cat>
                <c:val>
                  <c:numRef>
                    <c:extLst xmlns:c15="http://schemas.microsoft.com/office/drawing/2012/chart">
                      <c:ext xmlns:c15="http://schemas.microsoft.com/office/drawing/2012/chart" uri="{02D57815-91ED-43cb-92C2-25804820EDAC}">
                        <c15:formulaRef>
                          <c15:sqref>'4.5 Stock Pressures'!$H$103:$H$109</c15:sqref>
                        </c15:formulaRef>
                      </c:ext>
                    </c:extLst>
                    <c:numCache>
                      <c:formatCode>0%</c:formatCode>
                      <c:ptCount val="7"/>
                      <c:pt idx="0">
                        <c:v>3.1746031746031744E-2</c:v>
                      </c:pt>
                      <c:pt idx="1">
                        <c:v>1.5873015873015872E-2</c:v>
                      </c:pt>
                      <c:pt idx="2">
                        <c:v>7.9365079365079361E-2</c:v>
                      </c:pt>
                      <c:pt idx="3">
                        <c:v>0</c:v>
                      </c:pt>
                      <c:pt idx="4">
                        <c:v>5.5555555555555552E-2</c:v>
                      </c:pt>
                      <c:pt idx="5">
                        <c:v>0.65079365079365081</c:v>
                      </c:pt>
                      <c:pt idx="6">
                        <c:v>0.16666666666666666</c:v>
                      </c:pt>
                    </c:numCache>
                  </c:numRef>
                </c:val>
                <c:extLst xmlns:c15="http://schemas.microsoft.com/office/drawing/2012/chart">
                  <c:ext xmlns:c16="http://schemas.microsoft.com/office/drawing/2014/chart" uri="{C3380CC4-5D6E-409C-BE32-E72D297353CC}">
                    <c16:uniqueId val="{00000059-7FCD-4CB0-B05F-2542CA31D24A}"/>
                  </c:ext>
                </c:extLst>
              </c15:ser>
            </c15:filteredPieSeries>
          </c:ext>
        </c:extLst>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Origin of Housing List Applications that</a:t>
            </a:r>
            <a:r>
              <a:rPr lang="en-US" baseline="0"/>
              <a:t> would Prefer to live in Speyside HMA (%)</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5"/>
          <c:order val="5"/>
          <c:tx>
            <c:strRef>
              <c:f>'4.5 Stock Pressures'!$H$102</c:f>
              <c:strCache>
                <c:ptCount val="1"/>
                <c:pt idx="0">
                  <c:v>Speyside HMA</c:v>
                </c:pt>
              </c:strCache>
              <c:extLst xmlns:c15="http://schemas.microsoft.com/office/drawing/2012/chart"/>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4C-6E8D-4BE9-837A-53197189F57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4E-6E8D-4BE9-837A-53197189F57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50-6E8D-4BE9-837A-53197189F57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52-6E8D-4BE9-837A-53197189F57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54-6E8D-4BE9-837A-53197189F570}"/>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56-6E8D-4BE9-837A-53197189F570}"/>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58-6E8D-4BE9-837A-53197189F570}"/>
              </c:ext>
            </c:extLst>
          </c:dPt>
          <c:cat>
            <c:strRef>
              <c:f>'4.5 Stock Pressures'!$B$103:$B$109</c:f>
              <c:strCache>
                <c:ptCount val="7"/>
                <c:pt idx="0">
                  <c:v>Buckie HMA</c:v>
                </c:pt>
                <c:pt idx="1">
                  <c:v>Cairngorms HMA</c:v>
                </c:pt>
                <c:pt idx="2">
                  <c:v>Elgin HMA</c:v>
                </c:pt>
                <c:pt idx="3">
                  <c:v>Forres HMA</c:v>
                </c:pt>
                <c:pt idx="4">
                  <c:v>Keith HMA</c:v>
                </c:pt>
                <c:pt idx="5">
                  <c:v>Speyside HMA</c:v>
                </c:pt>
                <c:pt idx="6">
                  <c:v>Outwith Moray</c:v>
                </c:pt>
              </c:strCache>
              <c:extLst xmlns:c15="http://schemas.microsoft.com/office/drawing/2012/chart"/>
            </c:strRef>
          </c:cat>
          <c:val>
            <c:numRef>
              <c:f>'4.5 Stock Pressures'!$H$103:$H$109</c:f>
              <c:numCache>
                <c:formatCode>0%</c:formatCode>
                <c:ptCount val="7"/>
                <c:pt idx="0">
                  <c:v>3.1746031746031744E-2</c:v>
                </c:pt>
                <c:pt idx="1">
                  <c:v>1.5873015873015872E-2</c:v>
                </c:pt>
                <c:pt idx="2">
                  <c:v>7.9365079365079361E-2</c:v>
                </c:pt>
                <c:pt idx="3">
                  <c:v>0</c:v>
                </c:pt>
                <c:pt idx="4">
                  <c:v>5.5555555555555552E-2</c:v>
                </c:pt>
                <c:pt idx="5">
                  <c:v>0.65079365079365081</c:v>
                </c:pt>
                <c:pt idx="6">
                  <c:v>0.16666666666666666</c:v>
                </c:pt>
              </c:numCache>
              <c:extLst xmlns:c15="http://schemas.microsoft.com/office/drawing/2012/chart"/>
            </c:numRef>
          </c:val>
          <c:extLst>
            <c:ext xmlns:c16="http://schemas.microsoft.com/office/drawing/2014/chart" uri="{C3380CC4-5D6E-409C-BE32-E72D297353CC}">
              <c16:uniqueId val="{00000059-6E8D-4BE9-837A-53197189F570}"/>
            </c:ext>
          </c:extLst>
        </c:ser>
        <c:dLbls>
          <c:showLegendKey val="0"/>
          <c:showVal val="0"/>
          <c:showCatName val="0"/>
          <c:showSerName val="0"/>
          <c:showPercent val="0"/>
          <c:showBubbleSize val="0"/>
          <c:showLeaderLines val="1"/>
        </c:dLbls>
        <c:firstSliceAng val="0"/>
        <c:extLst>
          <c:ext xmlns:c15="http://schemas.microsoft.com/office/drawing/2012/chart" uri="{02D57815-91ED-43cb-92C2-25804820EDAC}">
            <c15:filteredPieSeries>
              <c15:ser>
                <c:idx val="0"/>
                <c:order val="0"/>
                <c:tx>
                  <c:strRef>
                    <c:extLst>
                      <c:ext uri="{02D57815-91ED-43cb-92C2-25804820EDAC}">
                        <c15:formulaRef>
                          <c15:sqref>'4.5 Stock Pressures'!$C$102</c15:sqref>
                        </c15:formulaRef>
                      </c:ext>
                    </c:extLst>
                    <c:strCache>
                      <c:ptCount val="1"/>
                      <c:pt idx="0">
                        <c:v>Buckie HMA</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10-6E8D-4BE9-837A-53197189F57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12-6E8D-4BE9-837A-53197189F57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4-6E8D-4BE9-837A-53197189F57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6-6E8D-4BE9-837A-53197189F57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8-6E8D-4BE9-837A-53197189F570}"/>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1A-6E8D-4BE9-837A-53197189F570}"/>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1C-6E8D-4BE9-837A-53197189F570}"/>
                    </c:ext>
                  </c:extLst>
                </c:dPt>
                <c:cat>
                  <c:strRef>
                    <c:extLst>
                      <c:ext uri="{02D57815-91ED-43cb-92C2-25804820EDAC}">
                        <c15:formulaRef>
                          <c15:sqref>'4.5 Stock Pressures'!$B$103:$B$109</c15:sqref>
                        </c15:formulaRef>
                      </c:ext>
                    </c:extLst>
                    <c:strCache>
                      <c:ptCount val="7"/>
                      <c:pt idx="0">
                        <c:v>Buckie HMA</c:v>
                      </c:pt>
                      <c:pt idx="1">
                        <c:v>Cairngorms HMA</c:v>
                      </c:pt>
                      <c:pt idx="2">
                        <c:v>Elgin HMA</c:v>
                      </c:pt>
                      <c:pt idx="3">
                        <c:v>Forres HMA</c:v>
                      </c:pt>
                      <c:pt idx="4">
                        <c:v>Keith HMA</c:v>
                      </c:pt>
                      <c:pt idx="5">
                        <c:v>Speyside HMA</c:v>
                      </c:pt>
                      <c:pt idx="6">
                        <c:v>Outwith Moray</c:v>
                      </c:pt>
                    </c:strCache>
                  </c:strRef>
                </c:cat>
                <c:val>
                  <c:numRef>
                    <c:extLst>
                      <c:ext uri="{02D57815-91ED-43cb-92C2-25804820EDAC}">
                        <c15:formulaRef>
                          <c15:sqref>'4.5 Stock Pressures'!$C$103:$C$109</c15:sqref>
                        </c15:formulaRef>
                      </c:ext>
                    </c:extLst>
                    <c:numCache>
                      <c:formatCode>0%</c:formatCode>
                      <c:ptCount val="7"/>
                      <c:pt idx="0">
                        <c:v>0.68622448979591832</c:v>
                      </c:pt>
                      <c:pt idx="1">
                        <c:v>0</c:v>
                      </c:pt>
                      <c:pt idx="2">
                        <c:v>5.3571428571428568E-2</c:v>
                      </c:pt>
                      <c:pt idx="3">
                        <c:v>1.020408163265306E-2</c:v>
                      </c:pt>
                      <c:pt idx="4">
                        <c:v>2.5510204081632654E-2</c:v>
                      </c:pt>
                      <c:pt idx="5">
                        <c:v>1.020408163265306E-2</c:v>
                      </c:pt>
                      <c:pt idx="6">
                        <c:v>0.21428571428571427</c:v>
                      </c:pt>
                    </c:numCache>
                  </c:numRef>
                </c:val>
                <c:extLst>
                  <c:ext xmlns:c16="http://schemas.microsoft.com/office/drawing/2014/chart" uri="{C3380CC4-5D6E-409C-BE32-E72D297353CC}">
                    <c16:uniqueId val="{0000001D-6E8D-4BE9-837A-53197189F570}"/>
                  </c:ext>
                </c:extLst>
              </c15:ser>
            </c15:filteredPieSeries>
            <c15:filteredPieSeries>
              <c15:ser>
                <c:idx val="1"/>
                <c:order val="1"/>
                <c:tx>
                  <c:strRef>
                    <c:extLst xmlns:c15="http://schemas.microsoft.com/office/drawing/2012/chart">
                      <c:ext xmlns:c15="http://schemas.microsoft.com/office/drawing/2012/chart" uri="{02D57815-91ED-43cb-92C2-25804820EDAC}">
                        <c15:formulaRef>
                          <c15:sqref>'4.5 Stock Pressures'!$D$102</c15:sqref>
                        </c15:formulaRef>
                      </c:ext>
                    </c:extLst>
                    <c:strCache>
                      <c:ptCount val="1"/>
                      <c:pt idx="0">
                        <c:v>Cairngorms HMA</c:v>
                      </c:pt>
                    </c:strCache>
                  </c:strRef>
                </c:tx>
                <c:dPt>
                  <c:idx val="0"/>
                  <c:bubble3D val="0"/>
                  <c:spPr>
                    <a:solidFill>
                      <a:schemeClr val="accent1"/>
                    </a:solidFill>
                    <a:ln w="19050">
                      <a:solidFill>
                        <a:schemeClr val="lt1"/>
                      </a:solidFill>
                    </a:ln>
                    <a:effectLst/>
                  </c:spPr>
                  <c:extLst xmlns:c15="http://schemas.microsoft.com/office/drawing/2012/chart">
                    <c:ext xmlns:c16="http://schemas.microsoft.com/office/drawing/2014/chart" uri="{C3380CC4-5D6E-409C-BE32-E72D297353CC}">
                      <c16:uniqueId val="{0000001F-6E8D-4BE9-837A-53197189F570}"/>
                    </c:ext>
                  </c:extLst>
                </c:dPt>
                <c:dPt>
                  <c:idx val="1"/>
                  <c:bubble3D val="0"/>
                  <c:spPr>
                    <a:solidFill>
                      <a:schemeClr val="accent2"/>
                    </a:solidFill>
                    <a:ln w="19050">
                      <a:solidFill>
                        <a:schemeClr val="lt1"/>
                      </a:solidFill>
                    </a:ln>
                    <a:effectLst/>
                  </c:spPr>
                  <c:extLst xmlns:c15="http://schemas.microsoft.com/office/drawing/2012/chart">
                    <c:ext xmlns:c16="http://schemas.microsoft.com/office/drawing/2014/chart" uri="{C3380CC4-5D6E-409C-BE32-E72D297353CC}">
                      <c16:uniqueId val="{00000021-6E8D-4BE9-837A-53197189F570}"/>
                    </c:ext>
                  </c:extLst>
                </c:dPt>
                <c:dPt>
                  <c:idx val="2"/>
                  <c:bubble3D val="0"/>
                  <c:spPr>
                    <a:solidFill>
                      <a:schemeClr val="accent3"/>
                    </a:solidFill>
                    <a:ln w="19050">
                      <a:solidFill>
                        <a:schemeClr val="lt1"/>
                      </a:solidFill>
                    </a:ln>
                    <a:effectLst/>
                  </c:spPr>
                  <c:extLst xmlns:c15="http://schemas.microsoft.com/office/drawing/2012/chart">
                    <c:ext xmlns:c16="http://schemas.microsoft.com/office/drawing/2014/chart" uri="{C3380CC4-5D6E-409C-BE32-E72D297353CC}">
                      <c16:uniqueId val="{00000023-6E8D-4BE9-837A-53197189F570}"/>
                    </c:ext>
                  </c:extLst>
                </c:dPt>
                <c:dPt>
                  <c:idx val="3"/>
                  <c:bubble3D val="0"/>
                  <c:spPr>
                    <a:solidFill>
                      <a:schemeClr val="accent4"/>
                    </a:solidFill>
                    <a:ln w="19050">
                      <a:solidFill>
                        <a:schemeClr val="lt1"/>
                      </a:solidFill>
                    </a:ln>
                    <a:effectLst/>
                  </c:spPr>
                  <c:extLst xmlns:c15="http://schemas.microsoft.com/office/drawing/2012/chart">
                    <c:ext xmlns:c16="http://schemas.microsoft.com/office/drawing/2014/chart" uri="{C3380CC4-5D6E-409C-BE32-E72D297353CC}">
                      <c16:uniqueId val="{00000025-6E8D-4BE9-837A-53197189F570}"/>
                    </c:ext>
                  </c:extLst>
                </c:dPt>
                <c:dPt>
                  <c:idx val="4"/>
                  <c:bubble3D val="0"/>
                  <c:spPr>
                    <a:solidFill>
                      <a:schemeClr val="accent5"/>
                    </a:solidFill>
                    <a:ln w="19050">
                      <a:solidFill>
                        <a:schemeClr val="lt1"/>
                      </a:solidFill>
                    </a:ln>
                    <a:effectLst/>
                  </c:spPr>
                  <c:extLst xmlns:c15="http://schemas.microsoft.com/office/drawing/2012/chart">
                    <c:ext xmlns:c16="http://schemas.microsoft.com/office/drawing/2014/chart" uri="{C3380CC4-5D6E-409C-BE32-E72D297353CC}">
                      <c16:uniqueId val="{00000027-6E8D-4BE9-837A-53197189F570}"/>
                    </c:ext>
                  </c:extLst>
                </c:dPt>
                <c:dPt>
                  <c:idx val="5"/>
                  <c:bubble3D val="0"/>
                  <c:spPr>
                    <a:solidFill>
                      <a:schemeClr val="accent6"/>
                    </a:solidFill>
                    <a:ln w="19050">
                      <a:solidFill>
                        <a:schemeClr val="lt1"/>
                      </a:solidFill>
                    </a:ln>
                    <a:effectLst/>
                  </c:spPr>
                  <c:extLst xmlns:c15="http://schemas.microsoft.com/office/drawing/2012/chart">
                    <c:ext xmlns:c16="http://schemas.microsoft.com/office/drawing/2014/chart" uri="{C3380CC4-5D6E-409C-BE32-E72D297353CC}">
                      <c16:uniqueId val="{00000029-6E8D-4BE9-837A-53197189F570}"/>
                    </c:ext>
                  </c:extLst>
                </c:dPt>
                <c:dPt>
                  <c:idx val="6"/>
                  <c:bubble3D val="0"/>
                  <c:spPr>
                    <a:solidFill>
                      <a:schemeClr val="accent1">
                        <a:lumMod val="60000"/>
                      </a:schemeClr>
                    </a:solidFill>
                    <a:ln w="19050">
                      <a:solidFill>
                        <a:schemeClr val="lt1"/>
                      </a:solidFill>
                    </a:ln>
                    <a:effectLst/>
                  </c:spPr>
                  <c:extLst xmlns:c15="http://schemas.microsoft.com/office/drawing/2012/chart">
                    <c:ext xmlns:c16="http://schemas.microsoft.com/office/drawing/2014/chart" uri="{C3380CC4-5D6E-409C-BE32-E72D297353CC}">
                      <c16:uniqueId val="{0000002B-6E8D-4BE9-837A-53197189F570}"/>
                    </c:ext>
                  </c:extLst>
                </c:dPt>
                <c:cat>
                  <c:strRef>
                    <c:extLst xmlns:c15="http://schemas.microsoft.com/office/drawing/2012/chart">
                      <c:ext xmlns:c15="http://schemas.microsoft.com/office/drawing/2012/chart" uri="{02D57815-91ED-43cb-92C2-25804820EDAC}">
                        <c15:formulaRef>
                          <c15:sqref>'4.5 Stock Pressures'!$B$103:$B$109</c15:sqref>
                        </c15:formulaRef>
                      </c:ext>
                    </c:extLst>
                    <c:strCache>
                      <c:ptCount val="7"/>
                      <c:pt idx="0">
                        <c:v>Buckie HMA</c:v>
                      </c:pt>
                      <c:pt idx="1">
                        <c:v>Cairngorms HMA</c:v>
                      </c:pt>
                      <c:pt idx="2">
                        <c:v>Elgin HMA</c:v>
                      </c:pt>
                      <c:pt idx="3">
                        <c:v>Forres HMA</c:v>
                      </c:pt>
                      <c:pt idx="4">
                        <c:v>Keith HMA</c:v>
                      </c:pt>
                      <c:pt idx="5">
                        <c:v>Speyside HMA</c:v>
                      </c:pt>
                      <c:pt idx="6">
                        <c:v>Outwith Moray</c:v>
                      </c:pt>
                    </c:strCache>
                  </c:strRef>
                </c:cat>
                <c:val>
                  <c:numRef>
                    <c:extLst xmlns:c15="http://schemas.microsoft.com/office/drawing/2012/chart">
                      <c:ext xmlns:c15="http://schemas.microsoft.com/office/drawing/2012/chart" uri="{02D57815-91ED-43cb-92C2-25804820EDAC}">
                        <c15:formulaRef>
                          <c15:sqref>'4.5 Stock Pressures'!$D$103:$D$109</c15:sqref>
                        </c15:formulaRef>
                      </c:ext>
                    </c:extLst>
                    <c:numCache>
                      <c:formatCode>0%</c:formatCode>
                      <c:ptCount val="7"/>
                      <c:pt idx="0">
                        <c:v>0.04</c:v>
                      </c:pt>
                      <c:pt idx="1">
                        <c:v>0.48</c:v>
                      </c:pt>
                      <c:pt idx="2">
                        <c:v>0.04</c:v>
                      </c:pt>
                      <c:pt idx="3">
                        <c:v>0</c:v>
                      </c:pt>
                      <c:pt idx="4">
                        <c:v>0</c:v>
                      </c:pt>
                      <c:pt idx="5">
                        <c:v>0.12</c:v>
                      </c:pt>
                      <c:pt idx="6">
                        <c:v>0.32</c:v>
                      </c:pt>
                    </c:numCache>
                  </c:numRef>
                </c:val>
                <c:extLst xmlns:c15="http://schemas.microsoft.com/office/drawing/2012/chart">
                  <c:ext xmlns:c16="http://schemas.microsoft.com/office/drawing/2014/chart" uri="{C3380CC4-5D6E-409C-BE32-E72D297353CC}">
                    <c16:uniqueId val="{0000002C-6E8D-4BE9-837A-53197189F570}"/>
                  </c:ext>
                </c:extLst>
              </c15:ser>
            </c15:filteredPieSeries>
            <c15:filteredPieSeries>
              <c15:ser>
                <c:idx val="2"/>
                <c:order val="2"/>
                <c:tx>
                  <c:strRef>
                    <c:extLst xmlns:c15="http://schemas.microsoft.com/office/drawing/2012/chart">
                      <c:ext xmlns:c15="http://schemas.microsoft.com/office/drawing/2012/chart" uri="{02D57815-91ED-43cb-92C2-25804820EDAC}">
                        <c15:formulaRef>
                          <c15:sqref>'4.5 Stock Pressures'!$E$102</c15:sqref>
                        </c15:formulaRef>
                      </c:ext>
                    </c:extLst>
                    <c:strCache>
                      <c:ptCount val="1"/>
                      <c:pt idx="0">
                        <c:v>Elgin HMA</c:v>
                      </c:pt>
                    </c:strCache>
                  </c:strRef>
                </c:tx>
                <c:dPt>
                  <c:idx val="0"/>
                  <c:bubble3D val="0"/>
                  <c:spPr>
                    <a:solidFill>
                      <a:schemeClr val="accent1"/>
                    </a:solidFill>
                    <a:ln w="19050">
                      <a:solidFill>
                        <a:schemeClr val="lt1"/>
                      </a:solidFill>
                    </a:ln>
                    <a:effectLst/>
                  </c:spPr>
                  <c:extLst xmlns:c15="http://schemas.microsoft.com/office/drawing/2012/chart">
                    <c:ext xmlns:c16="http://schemas.microsoft.com/office/drawing/2014/chart" uri="{C3380CC4-5D6E-409C-BE32-E72D297353CC}">
                      <c16:uniqueId val="{0000002E-6E8D-4BE9-837A-53197189F570}"/>
                    </c:ext>
                  </c:extLst>
                </c:dPt>
                <c:dPt>
                  <c:idx val="1"/>
                  <c:bubble3D val="0"/>
                  <c:spPr>
                    <a:solidFill>
                      <a:schemeClr val="accent2"/>
                    </a:solidFill>
                    <a:ln w="19050">
                      <a:solidFill>
                        <a:schemeClr val="lt1"/>
                      </a:solidFill>
                    </a:ln>
                    <a:effectLst/>
                  </c:spPr>
                  <c:extLst xmlns:c15="http://schemas.microsoft.com/office/drawing/2012/chart">
                    <c:ext xmlns:c16="http://schemas.microsoft.com/office/drawing/2014/chart" uri="{C3380CC4-5D6E-409C-BE32-E72D297353CC}">
                      <c16:uniqueId val="{00000030-6E8D-4BE9-837A-53197189F570}"/>
                    </c:ext>
                  </c:extLst>
                </c:dPt>
                <c:dPt>
                  <c:idx val="2"/>
                  <c:bubble3D val="0"/>
                  <c:spPr>
                    <a:solidFill>
                      <a:schemeClr val="accent3"/>
                    </a:solidFill>
                    <a:ln w="19050">
                      <a:solidFill>
                        <a:schemeClr val="lt1"/>
                      </a:solidFill>
                    </a:ln>
                    <a:effectLst/>
                  </c:spPr>
                  <c:extLst xmlns:c15="http://schemas.microsoft.com/office/drawing/2012/chart">
                    <c:ext xmlns:c16="http://schemas.microsoft.com/office/drawing/2014/chart" uri="{C3380CC4-5D6E-409C-BE32-E72D297353CC}">
                      <c16:uniqueId val="{00000032-6E8D-4BE9-837A-53197189F570}"/>
                    </c:ext>
                  </c:extLst>
                </c:dPt>
                <c:dPt>
                  <c:idx val="3"/>
                  <c:bubble3D val="0"/>
                  <c:spPr>
                    <a:solidFill>
                      <a:schemeClr val="accent4"/>
                    </a:solidFill>
                    <a:ln w="19050">
                      <a:solidFill>
                        <a:schemeClr val="lt1"/>
                      </a:solidFill>
                    </a:ln>
                    <a:effectLst/>
                  </c:spPr>
                  <c:extLst xmlns:c15="http://schemas.microsoft.com/office/drawing/2012/chart">
                    <c:ext xmlns:c16="http://schemas.microsoft.com/office/drawing/2014/chart" uri="{C3380CC4-5D6E-409C-BE32-E72D297353CC}">
                      <c16:uniqueId val="{00000034-6E8D-4BE9-837A-53197189F570}"/>
                    </c:ext>
                  </c:extLst>
                </c:dPt>
                <c:dPt>
                  <c:idx val="4"/>
                  <c:bubble3D val="0"/>
                  <c:spPr>
                    <a:solidFill>
                      <a:schemeClr val="accent5"/>
                    </a:solidFill>
                    <a:ln w="19050">
                      <a:solidFill>
                        <a:schemeClr val="lt1"/>
                      </a:solidFill>
                    </a:ln>
                    <a:effectLst/>
                  </c:spPr>
                  <c:extLst xmlns:c15="http://schemas.microsoft.com/office/drawing/2012/chart">
                    <c:ext xmlns:c16="http://schemas.microsoft.com/office/drawing/2014/chart" uri="{C3380CC4-5D6E-409C-BE32-E72D297353CC}">
                      <c16:uniqueId val="{00000036-6E8D-4BE9-837A-53197189F570}"/>
                    </c:ext>
                  </c:extLst>
                </c:dPt>
                <c:dPt>
                  <c:idx val="5"/>
                  <c:bubble3D val="0"/>
                  <c:spPr>
                    <a:solidFill>
                      <a:schemeClr val="accent6"/>
                    </a:solidFill>
                    <a:ln w="19050">
                      <a:solidFill>
                        <a:schemeClr val="lt1"/>
                      </a:solidFill>
                    </a:ln>
                    <a:effectLst/>
                  </c:spPr>
                  <c:extLst xmlns:c15="http://schemas.microsoft.com/office/drawing/2012/chart">
                    <c:ext xmlns:c16="http://schemas.microsoft.com/office/drawing/2014/chart" uri="{C3380CC4-5D6E-409C-BE32-E72D297353CC}">
                      <c16:uniqueId val="{00000038-6E8D-4BE9-837A-53197189F570}"/>
                    </c:ext>
                  </c:extLst>
                </c:dPt>
                <c:dPt>
                  <c:idx val="6"/>
                  <c:bubble3D val="0"/>
                  <c:spPr>
                    <a:solidFill>
                      <a:schemeClr val="accent1">
                        <a:lumMod val="60000"/>
                      </a:schemeClr>
                    </a:solidFill>
                    <a:ln w="19050">
                      <a:solidFill>
                        <a:schemeClr val="lt1"/>
                      </a:solidFill>
                    </a:ln>
                    <a:effectLst/>
                  </c:spPr>
                  <c:extLst xmlns:c15="http://schemas.microsoft.com/office/drawing/2012/chart">
                    <c:ext xmlns:c16="http://schemas.microsoft.com/office/drawing/2014/chart" uri="{C3380CC4-5D6E-409C-BE32-E72D297353CC}">
                      <c16:uniqueId val="{0000003A-6E8D-4BE9-837A-53197189F570}"/>
                    </c:ext>
                  </c:extLst>
                </c:dPt>
                <c:cat>
                  <c:strRef>
                    <c:extLst xmlns:c15="http://schemas.microsoft.com/office/drawing/2012/chart">
                      <c:ext xmlns:c15="http://schemas.microsoft.com/office/drawing/2012/chart" uri="{02D57815-91ED-43cb-92C2-25804820EDAC}">
                        <c15:formulaRef>
                          <c15:sqref>'4.5 Stock Pressures'!$B$103:$B$109</c15:sqref>
                        </c15:formulaRef>
                      </c:ext>
                    </c:extLst>
                    <c:strCache>
                      <c:ptCount val="7"/>
                      <c:pt idx="0">
                        <c:v>Buckie HMA</c:v>
                      </c:pt>
                      <c:pt idx="1">
                        <c:v>Cairngorms HMA</c:v>
                      </c:pt>
                      <c:pt idx="2">
                        <c:v>Elgin HMA</c:v>
                      </c:pt>
                      <c:pt idx="3">
                        <c:v>Forres HMA</c:v>
                      </c:pt>
                      <c:pt idx="4">
                        <c:v>Keith HMA</c:v>
                      </c:pt>
                      <c:pt idx="5">
                        <c:v>Speyside HMA</c:v>
                      </c:pt>
                      <c:pt idx="6">
                        <c:v>Outwith Moray</c:v>
                      </c:pt>
                    </c:strCache>
                  </c:strRef>
                </c:cat>
                <c:val>
                  <c:numRef>
                    <c:extLst xmlns:c15="http://schemas.microsoft.com/office/drawing/2012/chart">
                      <c:ext xmlns:c15="http://schemas.microsoft.com/office/drawing/2012/chart" uri="{02D57815-91ED-43cb-92C2-25804820EDAC}">
                        <c15:formulaRef>
                          <c15:sqref>'4.5 Stock Pressures'!$E$103:$E$109</c15:sqref>
                        </c15:formulaRef>
                      </c:ext>
                    </c:extLst>
                    <c:numCache>
                      <c:formatCode>0%</c:formatCode>
                      <c:ptCount val="7"/>
                      <c:pt idx="0">
                        <c:v>4.5714285714285714E-2</c:v>
                      </c:pt>
                      <c:pt idx="1">
                        <c:v>0</c:v>
                      </c:pt>
                      <c:pt idx="2">
                        <c:v>0.71873015873015877</c:v>
                      </c:pt>
                      <c:pt idx="3">
                        <c:v>0.04</c:v>
                      </c:pt>
                      <c:pt idx="4">
                        <c:v>2.4126984126984129E-2</c:v>
                      </c:pt>
                      <c:pt idx="5">
                        <c:v>2.2222222222222223E-2</c:v>
                      </c:pt>
                      <c:pt idx="6">
                        <c:v>0.1492063492063492</c:v>
                      </c:pt>
                    </c:numCache>
                  </c:numRef>
                </c:val>
                <c:extLst xmlns:c15="http://schemas.microsoft.com/office/drawing/2012/chart">
                  <c:ext xmlns:c16="http://schemas.microsoft.com/office/drawing/2014/chart" uri="{C3380CC4-5D6E-409C-BE32-E72D297353CC}">
                    <c16:uniqueId val="{0000003B-6E8D-4BE9-837A-53197189F570}"/>
                  </c:ext>
                </c:extLst>
              </c15:ser>
            </c15:filteredPieSeries>
            <c15:filteredPieSeries>
              <c15:ser>
                <c:idx val="3"/>
                <c:order val="3"/>
                <c:tx>
                  <c:strRef>
                    <c:extLst xmlns:c15="http://schemas.microsoft.com/office/drawing/2012/chart">
                      <c:ext xmlns:c15="http://schemas.microsoft.com/office/drawing/2012/chart" uri="{02D57815-91ED-43cb-92C2-25804820EDAC}">
                        <c15:formulaRef>
                          <c15:sqref>'4.5 Stock Pressures'!$F$102</c15:sqref>
                        </c15:formulaRef>
                      </c:ext>
                    </c:extLst>
                    <c:strCache>
                      <c:ptCount val="1"/>
                      <c:pt idx="0">
                        <c:v>Forres HMA</c:v>
                      </c:pt>
                    </c:strCache>
                  </c:strRef>
                </c:tx>
                <c:dPt>
                  <c:idx val="0"/>
                  <c:bubble3D val="0"/>
                  <c:spPr>
                    <a:solidFill>
                      <a:schemeClr val="accent1"/>
                    </a:solidFill>
                    <a:ln w="19050">
                      <a:solidFill>
                        <a:schemeClr val="lt1"/>
                      </a:solidFill>
                    </a:ln>
                    <a:effectLst/>
                  </c:spPr>
                  <c:extLst xmlns:c15="http://schemas.microsoft.com/office/drawing/2012/chart">
                    <c:ext xmlns:c16="http://schemas.microsoft.com/office/drawing/2014/chart" uri="{C3380CC4-5D6E-409C-BE32-E72D297353CC}">
                      <c16:uniqueId val="{0000003D-6E8D-4BE9-837A-53197189F570}"/>
                    </c:ext>
                  </c:extLst>
                </c:dPt>
                <c:dPt>
                  <c:idx val="1"/>
                  <c:bubble3D val="0"/>
                  <c:spPr>
                    <a:solidFill>
                      <a:schemeClr val="accent2"/>
                    </a:solidFill>
                    <a:ln w="19050">
                      <a:solidFill>
                        <a:schemeClr val="lt1"/>
                      </a:solidFill>
                    </a:ln>
                    <a:effectLst/>
                  </c:spPr>
                  <c:extLst xmlns:c15="http://schemas.microsoft.com/office/drawing/2012/chart">
                    <c:ext xmlns:c16="http://schemas.microsoft.com/office/drawing/2014/chart" uri="{C3380CC4-5D6E-409C-BE32-E72D297353CC}">
                      <c16:uniqueId val="{0000003F-6E8D-4BE9-837A-53197189F570}"/>
                    </c:ext>
                  </c:extLst>
                </c:dPt>
                <c:dPt>
                  <c:idx val="2"/>
                  <c:bubble3D val="0"/>
                  <c:spPr>
                    <a:solidFill>
                      <a:schemeClr val="accent3"/>
                    </a:solidFill>
                    <a:ln w="19050">
                      <a:solidFill>
                        <a:schemeClr val="lt1"/>
                      </a:solidFill>
                    </a:ln>
                    <a:effectLst/>
                  </c:spPr>
                  <c:extLst xmlns:c15="http://schemas.microsoft.com/office/drawing/2012/chart">
                    <c:ext xmlns:c16="http://schemas.microsoft.com/office/drawing/2014/chart" uri="{C3380CC4-5D6E-409C-BE32-E72D297353CC}">
                      <c16:uniqueId val="{00000041-6E8D-4BE9-837A-53197189F570}"/>
                    </c:ext>
                  </c:extLst>
                </c:dPt>
                <c:dPt>
                  <c:idx val="3"/>
                  <c:bubble3D val="0"/>
                  <c:spPr>
                    <a:solidFill>
                      <a:schemeClr val="accent4"/>
                    </a:solidFill>
                    <a:ln w="19050">
                      <a:solidFill>
                        <a:schemeClr val="lt1"/>
                      </a:solidFill>
                    </a:ln>
                    <a:effectLst/>
                  </c:spPr>
                  <c:extLst xmlns:c15="http://schemas.microsoft.com/office/drawing/2012/chart">
                    <c:ext xmlns:c16="http://schemas.microsoft.com/office/drawing/2014/chart" uri="{C3380CC4-5D6E-409C-BE32-E72D297353CC}">
                      <c16:uniqueId val="{00000043-6E8D-4BE9-837A-53197189F570}"/>
                    </c:ext>
                  </c:extLst>
                </c:dPt>
                <c:dPt>
                  <c:idx val="4"/>
                  <c:bubble3D val="0"/>
                  <c:spPr>
                    <a:solidFill>
                      <a:schemeClr val="accent5"/>
                    </a:solidFill>
                    <a:ln w="19050">
                      <a:solidFill>
                        <a:schemeClr val="lt1"/>
                      </a:solidFill>
                    </a:ln>
                    <a:effectLst/>
                  </c:spPr>
                  <c:extLst xmlns:c15="http://schemas.microsoft.com/office/drawing/2012/chart">
                    <c:ext xmlns:c16="http://schemas.microsoft.com/office/drawing/2014/chart" uri="{C3380CC4-5D6E-409C-BE32-E72D297353CC}">
                      <c16:uniqueId val="{00000045-6E8D-4BE9-837A-53197189F570}"/>
                    </c:ext>
                  </c:extLst>
                </c:dPt>
                <c:dPt>
                  <c:idx val="5"/>
                  <c:bubble3D val="0"/>
                  <c:spPr>
                    <a:solidFill>
                      <a:schemeClr val="accent6"/>
                    </a:solidFill>
                    <a:ln w="19050">
                      <a:solidFill>
                        <a:schemeClr val="lt1"/>
                      </a:solidFill>
                    </a:ln>
                    <a:effectLst/>
                  </c:spPr>
                  <c:extLst xmlns:c15="http://schemas.microsoft.com/office/drawing/2012/chart">
                    <c:ext xmlns:c16="http://schemas.microsoft.com/office/drawing/2014/chart" uri="{C3380CC4-5D6E-409C-BE32-E72D297353CC}">
                      <c16:uniqueId val="{00000047-6E8D-4BE9-837A-53197189F570}"/>
                    </c:ext>
                  </c:extLst>
                </c:dPt>
                <c:dPt>
                  <c:idx val="6"/>
                  <c:bubble3D val="0"/>
                  <c:spPr>
                    <a:solidFill>
                      <a:schemeClr val="accent1">
                        <a:lumMod val="60000"/>
                      </a:schemeClr>
                    </a:solidFill>
                    <a:ln w="19050">
                      <a:solidFill>
                        <a:schemeClr val="lt1"/>
                      </a:solidFill>
                    </a:ln>
                    <a:effectLst/>
                  </c:spPr>
                  <c:extLst xmlns:c15="http://schemas.microsoft.com/office/drawing/2012/chart">
                    <c:ext xmlns:c16="http://schemas.microsoft.com/office/drawing/2014/chart" uri="{C3380CC4-5D6E-409C-BE32-E72D297353CC}">
                      <c16:uniqueId val="{00000049-6E8D-4BE9-837A-53197189F570}"/>
                    </c:ext>
                  </c:extLst>
                </c:dPt>
                <c:cat>
                  <c:strRef>
                    <c:extLst xmlns:c15="http://schemas.microsoft.com/office/drawing/2012/chart">
                      <c:ext xmlns:c15="http://schemas.microsoft.com/office/drawing/2012/chart" uri="{02D57815-91ED-43cb-92C2-25804820EDAC}">
                        <c15:formulaRef>
                          <c15:sqref>'4.5 Stock Pressures'!$B$103:$B$109</c15:sqref>
                        </c15:formulaRef>
                      </c:ext>
                    </c:extLst>
                    <c:strCache>
                      <c:ptCount val="7"/>
                      <c:pt idx="0">
                        <c:v>Buckie HMA</c:v>
                      </c:pt>
                      <c:pt idx="1">
                        <c:v>Cairngorms HMA</c:v>
                      </c:pt>
                      <c:pt idx="2">
                        <c:v>Elgin HMA</c:v>
                      </c:pt>
                      <c:pt idx="3">
                        <c:v>Forres HMA</c:v>
                      </c:pt>
                      <c:pt idx="4">
                        <c:v>Keith HMA</c:v>
                      </c:pt>
                      <c:pt idx="5">
                        <c:v>Speyside HMA</c:v>
                      </c:pt>
                      <c:pt idx="6">
                        <c:v>Outwith Moray</c:v>
                      </c:pt>
                    </c:strCache>
                  </c:strRef>
                </c:cat>
                <c:val>
                  <c:numRef>
                    <c:extLst xmlns:c15="http://schemas.microsoft.com/office/drawing/2012/chart">
                      <c:ext xmlns:c15="http://schemas.microsoft.com/office/drawing/2012/chart" uri="{02D57815-91ED-43cb-92C2-25804820EDAC}">
                        <c15:formulaRef>
                          <c15:sqref>'4.5 Stock Pressures'!$F$103:$F$109</c15:sqref>
                        </c15:formulaRef>
                      </c:ext>
                    </c:extLst>
                    <c:numCache>
                      <c:formatCode>0%</c:formatCode>
                      <c:ptCount val="7"/>
                      <c:pt idx="0">
                        <c:v>1.66270783847981E-2</c:v>
                      </c:pt>
                      <c:pt idx="1">
                        <c:v>0</c:v>
                      </c:pt>
                      <c:pt idx="2">
                        <c:v>5.9382422802850353E-2</c:v>
                      </c:pt>
                      <c:pt idx="3">
                        <c:v>0.70308788598574823</c:v>
                      </c:pt>
                      <c:pt idx="4">
                        <c:v>2.3752969121140144E-3</c:v>
                      </c:pt>
                      <c:pt idx="5">
                        <c:v>4.7505938242280287E-3</c:v>
                      </c:pt>
                      <c:pt idx="6">
                        <c:v>0.21377672209026127</c:v>
                      </c:pt>
                    </c:numCache>
                  </c:numRef>
                </c:val>
                <c:extLst xmlns:c15="http://schemas.microsoft.com/office/drawing/2012/chart">
                  <c:ext xmlns:c16="http://schemas.microsoft.com/office/drawing/2014/chart" uri="{C3380CC4-5D6E-409C-BE32-E72D297353CC}">
                    <c16:uniqueId val="{0000004A-6E8D-4BE9-837A-53197189F570}"/>
                  </c:ext>
                </c:extLst>
              </c15:ser>
            </c15:filteredPieSeries>
            <c15:filteredPieSeries>
              <c15:ser>
                <c:idx val="4"/>
                <c:order val="4"/>
                <c:tx>
                  <c:strRef>
                    <c:extLst xmlns:c15="http://schemas.microsoft.com/office/drawing/2012/chart">
                      <c:ext xmlns:c15="http://schemas.microsoft.com/office/drawing/2012/chart" uri="{02D57815-91ED-43cb-92C2-25804820EDAC}">
                        <c15:formulaRef>
                          <c15:sqref>'4.5 Stock Pressures'!$G$102</c15:sqref>
                        </c15:formulaRef>
                      </c:ext>
                    </c:extLst>
                    <c:strCache>
                      <c:ptCount val="1"/>
                      <c:pt idx="0">
                        <c:v>Keith HMA</c:v>
                      </c:pt>
                    </c:strCache>
                  </c:strRef>
                </c:tx>
                <c:dPt>
                  <c:idx val="0"/>
                  <c:bubble3D val="0"/>
                  <c:spPr>
                    <a:solidFill>
                      <a:schemeClr val="accent1"/>
                    </a:solidFill>
                    <a:ln w="19050">
                      <a:solidFill>
                        <a:schemeClr val="lt1"/>
                      </a:solidFill>
                    </a:ln>
                    <a:effectLst/>
                  </c:spPr>
                  <c:extLst xmlns:c15="http://schemas.microsoft.com/office/drawing/2012/chart">
                    <c:ext xmlns:c16="http://schemas.microsoft.com/office/drawing/2014/chart" uri="{C3380CC4-5D6E-409C-BE32-E72D297353CC}">
                      <c16:uniqueId val="{00000001-6E8D-4BE9-837A-53197189F570}"/>
                    </c:ext>
                  </c:extLst>
                </c:dPt>
                <c:dPt>
                  <c:idx val="1"/>
                  <c:bubble3D val="0"/>
                  <c:spPr>
                    <a:solidFill>
                      <a:schemeClr val="accent2"/>
                    </a:solidFill>
                    <a:ln w="19050">
                      <a:solidFill>
                        <a:schemeClr val="lt1"/>
                      </a:solidFill>
                    </a:ln>
                    <a:effectLst/>
                  </c:spPr>
                  <c:extLst xmlns:c15="http://schemas.microsoft.com/office/drawing/2012/chart">
                    <c:ext xmlns:c16="http://schemas.microsoft.com/office/drawing/2014/chart" uri="{C3380CC4-5D6E-409C-BE32-E72D297353CC}">
                      <c16:uniqueId val="{00000003-6E8D-4BE9-837A-53197189F570}"/>
                    </c:ext>
                  </c:extLst>
                </c:dPt>
                <c:dPt>
                  <c:idx val="2"/>
                  <c:bubble3D val="0"/>
                  <c:spPr>
                    <a:solidFill>
                      <a:schemeClr val="accent3"/>
                    </a:solidFill>
                    <a:ln w="19050">
                      <a:solidFill>
                        <a:schemeClr val="lt1"/>
                      </a:solidFill>
                    </a:ln>
                    <a:effectLst/>
                  </c:spPr>
                  <c:extLst xmlns:c15="http://schemas.microsoft.com/office/drawing/2012/chart">
                    <c:ext xmlns:c16="http://schemas.microsoft.com/office/drawing/2014/chart" uri="{C3380CC4-5D6E-409C-BE32-E72D297353CC}">
                      <c16:uniqueId val="{00000005-6E8D-4BE9-837A-53197189F570}"/>
                    </c:ext>
                  </c:extLst>
                </c:dPt>
                <c:dPt>
                  <c:idx val="3"/>
                  <c:bubble3D val="0"/>
                  <c:spPr>
                    <a:solidFill>
                      <a:schemeClr val="accent4"/>
                    </a:solidFill>
                    <a:ln w="19050">
                      <a:solidFill>
                        <a:schemeClr val="lt1"/>
                      </a:solidFill>
                    </a:ln>
                    <a:effectLst/>
                  </c:spPr>
                  <c:extLst xmlns:c15="http://schemas.microsoft.com/office/drawing/2012/chart">
                    <c:ext xmlns:c16="http://schemas.microsoft.com/office/drawing/2014/chart" uri="{C3380CC4-5D6E-409C-BE32-E72D297353CC}">
                      <c16:uniqueId val="{00000007-6E8D-4BE9-837A-53197189F570}"/>
                    </c:ext>
                  </c:extLst>
                </c:dPt>
                <c:dPt>
                  <c:idx val="4"/>
                  <c:bubble3D val="0"/>
                  <c:spPr>
                    <a:solidFill>
                      <a:schemeClr val="accent5"/>
                    </a:solidFill>
                    <a:ln w="19050">
                      <a:solidFill>
                        <a:schemeClr val="lt1"/>
                      </a:solidFill>
                    </a:ln>
                    <a:effectLst/>
                  </c:spPr>
                  <c:extLst xmlns:c15="http://schemas.microsoft.com/office/drawing/2012/chart">
                    <c:ext xmlns:c16="http://schemas.microsoft.com/office/drawing/2014/chart" uri="{C3380CC4-5D6E-409C-BE32-E72D297353CC}">
                      <c16:uniqueId val="{00000009-6E8D-4BE9-837A-53197189F570}"/>
                    </c:ext>
                  </c:extLst>
                </c:dPt>
                <c:dPt>
                  <c:idx val="5"/>
                  <c:bubble3D val="0"/>
                  <c:spPr>
                    <a:solidFill>
                      <a:schemeClr val="accent6"/>
                    </a:solidFill>
                    <a:ln w="19050">
                      <a:solidFill>
                        <a:schemeClr val="lt1"/>
                      </a:solidFill>
                    </a:ln>
                    <a:effectLst/>
                  </c:spPr>
                  <c:extLst xmlns:c15="http://schemas.microsoft.com/office/drawing/2012/chart">
                    <c:ext xmlns:c16="http://schemas.microsoft.com/office/drawing/2014/chart" uri="{C3380CC4-5D6E-409C-BE32-E72D297353CC}">
                      <c16:uniqueId val="{0000000B-6E8D-4BE9-837A-53197189F570}"/>
                    </c:ext>
                  </c:extLst>
                </c:dPt>
                <c:dPt>
                  <c:idx val="6"/>
                  <c:bubble3D val="0"/>
                  <c:spPr>
                    <a:solidFill>
                      <a:schemeClr val="accent1">
                        <a:lumMod val="60000"/>
                      </a:schemeClr>
                    </a:solidFill>
                    <a:ln w="19050">
                      <a:solidFill>
                        <a:schemeClr val="lt1"/>
                      </a:solidFill>
                    </a:ln>
                    <a:effectLst/>
                  </c:spPr>
                  <c:extLst xmlns:c15="http://schemas.microsoft.com/office/drawing/2012/chart">
                    <c:ext xmlns:c16="http://schemas.microsoft.com/office/drawing/2014/chart" uri="{C3380CC4-5D6E-409C-BE32-E72D297353CC}">
                      <c16:uniqueId val="{0000000D-6E8D-4BE9-837A-53197189F570}"/>
                    </c:ext>
                  </c:extLst>
                </c:dPt>
                <c:cat>
                  <c:strRef>
                    <c:extLst xmlns:c15="http://schemas.microsoft.com/office/drawing/2012/chart">
                      <c:ext xmlns:c15="http://schemas.microsoft.com/office/drawing/2012/chart" uri="{02D57815-91ED-43cb-92C2-25804820EDAC}">
                        <c15:formulaRef>
                          <c15:sqref>'4.5 Stock Pressures'!$B$103:$B$109</c15:sqref>
                        </c15:formulaRef>
                      </c:ext>
                    </c:extLst>
                    <c:strCache>
                      <c:ptCount val="7"/>
                      <c:pt idx="0">
                        <c:v>Buckie HMA</c:v>
                      </c:pt>
                      <c:pt idx="1">
                        <c:v>Cairngorms HMA</c:v>
                      </c:pt>
                      <c:pt idx="2">
                        <c:v>Elgin HMA</c:v>
                      </c:pt>
                      <c:pt idx="3">
                        <c:v>Forres HMA</c:v>
                      </c:pt>
                      <c:pt idx="4">
                        <c:v>Keith HMA</c:v>
                      </c:pt>
                      <c:pt idx="5">
                        <c:v>Speyside HMA</c:v>
                      </c:pt>
                      <c:pt idx="6">
                        <c:v>Outwith Moray</c:v>
                      </c:pt>
                    </c:strCache>
                  </c:strRef>
                </c:cat>
                <c:val>
                  <c:numRef>
                    <c:extLst xmlns:c15="http://schemas.microsoft.com/office/drawing/2012/chart">
                      <c:ext xmlns:c15="http://schemas.microsoft.com/office/drawing/2012/chart" uri="{02D57815-91ED-43cb-92C2-25804820EDAC}">
                        <c15:formulaRef>
                          <c15:sqref>'4.5 Stock Pressures'!$G$103:$G$109</c15:sqref>
                        </c15:formulaRef>
                      </c:ext>
                    </c:extLst>
                    <c:numCache>
                      <c:formatCode>0%</c:formatCode>
                      <c:ptCount val="7"/>
                      <c:pt idx="0">
                        <c:v>6.0606060606060608E-2</c:v>
                      </c:pt>
                      <c:pt idx="1">
                        <c:v>0</c:v>
                      </c:pt>
                      <c:pt idx="2">
                        <c:v>2.0202020202020204E-2</c:v>
                      </c:pt>
                      <c:pt idx="3">
                        <c:v>1.0101010101010102E-2</c:v>
                      </c:pt>
                      <c:pt idx="4">
                        <c:v>0.65656565656565657</c:v>
                      </c:pt>
                      <c:pt idx="5">
                        <c:v>4.0404040404040407E-2</c:v>
                      </c:pt>
                      <c:pt idx="6">
                        <c:v>0.21212121212121213</c:v>
                      </c:pt>
                    </c:numCache>
                  </c:numRef>
                </c:val>
                <c:extLst xmlns:c15="http://schemas.microsoft.com/office/drawing/2012/chart">
                  <c:ext xmlns:c16="http://schemas.microsoft.com/office/drawing/2014/chart" uri="{C3380CC4-5D6E-409C-BE32-E72D297353CC}">
                    <c16:uniqueId val="{0000000E-6E8D-4BE9-837A-53197189F570}"/>
                  </c:ext>
                </c:extLst>
              </c15:ser>
            </c15:filteredPieSeries>
          </c:ext>
        </c:extLst>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Distribution of SHIP by HMA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4"/>
          <c:order val="4"/>
          <c:tx>
            <c:strRef>
              <c:f>'4.6 Future Supply'!$G$11</c:f>
              <c:strCache>
                <c:ptCount val="1"/>
                <c:pt idx="0">
                  <c:v>Percentage of SHIP in HMA</c:v>
                </c:pt>
              </c:strCache>
            </c:strRef>
          </c:tx>
          <c:dPt>
            <c:idx val="0"/>
            <c:bubble3D val="0"/>
            <c:spPr>
              <a:solidFill>
                <a:schemeClr val="accent1"/>
              </a:solidFill>
              <a:ln>
                <a:noFill/>
              </a:ln>
              <a:effectLst/>
            </c:spPr>
            <c:extLst>
              <c:ext xmlns:c16="http://schemas.microsoft.com/office/drawing/2014/chart" uri="{C3380CC4-5D6E-409C-BE32-E72D297353CC}">
                <c16:uniqueId val="{00000001-0A78-4529-9F9F-83DCA4FBAA76}"/>
              </c:ext>
            </c:extLst>
          </c:dPt>
          <c:dPt>
            <c:idx val="1"/>
            <c:bubble3D val="0"/>
            <c:spPr>
              <a:solidFill>
                <a:schemeClr val="accent2"/>
              </a:solidFill>
              <a:ln>
                <a:noFill/>
              </a:ln>
              <a:effectLst/>
            </c:spPr>
            <c:extLst>
              <c:ext xmlns:c16="http://schemas.microsoft.com/office/drawing/2014/chart" uri="{C3380CC4-5D6E-409C-BE32-E72D297353CC}">
                <c16:uniqueId val="{00000003-0A78-4529-9F9F-83DCA4FBAA76}"/>
              </c:ext>
            </c:extLst>
          </c:dPt>
          <c:dPt>
            <c:idx val="2"/>
            <c:bubble3D val="0"/>
            <c:spPr>
              <a:solidFill>
                <a:schemeClr val="accent3"/>
              </a:solidFill>
              <a:ln>
                <a:noFill/>
              </a:ln>
              <a:effectLst/>
            </c:spPr>
            <c:extLst>
              <c:ext xmlns:c16="http://schemas.microsoft.com/office/drawing/2014/chart" uri="{C3380CC4-5D6E-409C-BE32-E72D297353CC}">
                <c16:uniqueId val="{00000005-0A78-4529-9F9F-83DCA4FBAA76}"/>
              </c:ext>
            </c:extLst>
          </c:dPt>
          <c:dPt>
            <c:idx val="3"/>
            <c:bubble3D val="0"/>
            <c:spPr>
              <a:solidFill>
                <a:schemeClr val="accent4"/>
              </a:solidFill>
              <a:ln>
                <a:noFill/>
              </a:ln>
              <a:effectLst/>
            </c:spPr>
            <c:extLst>
              <c:ext xmlns:c16="http://schemas.microsoft.com/office/drawing/2014/chart" uri="{C3380CC4-5D6E-409C-BE32-E72D297353CC}">
                <c16:uniqueId val="{00000007-0A78-4529-9F9F-83DCA4FBAA76}"/>
              </c:ext>
            </c:extLst>
          </c:dPt>
          <c:dPt>
            <c:idx val="4"/>
            <c:bubble3D val="0"/>
            <c:spPr>
              <a:solidFill>
                <a:schemeClr val="accent5"/>
              </a:solidFill>
              <a:ln>
                <a:noFill/>
              </a:ln>
              <a:effectLst/>
            </c:spPr>
            <c:extLst>
              <c:ext xmlns:c16="http://schemas.microsoft.com/office/drawing/2014/chart" uri="{C3380CC4-5D6E-409C-BE32-E72D297353CC}">
                <c16:uniqueId val="{00000009-0A78-4529-9F9F-83DCA4FBAA76}"/>
              </c:ext>
            </c:extLst>
          </c:dPt>
          <c:cat>
            <c:strRef>
              <c:extLst>
                <c:ext xmlns:c15="http://schemas.microsoft.com/office/drawing/2012/chart" uri="{02D57815-91ED-43cb-92C2-25804820EDAC}">
                  <c15:fullRef>
                    <c15:sqref>'4.6 Future Supply'!$B$12:$B$17</c15:sqref>
                  </c15:fullRef>
                </c:ext>
              </c:extLst>
              <c:f>'4.6 Future Supply'!$B$12:$B$16</c:f>
              <c:strCache>
                <c:ptCount val="5"/>
                <c:pt idx="0">
                  <c:v>Buckie</c:v>
                </c:pt>
                <c:pt idx="1">
                  <c:v>Elgin</c:v>
                </c:pt>
                <c:pt idx="2">
                  <c:v>Forres</c:v>
                </c:pt>
                <c:pt idx="3">
                  <c:v>Keith</c:v>
                </c:pt>
                <c:pt idx="4">
                  <c:v>Speyside</c:v>
                </c:pt>
              </c:strCache>
            </c:strRef>
          </c:cat>
          <c:val>
            <c:numRef>
              <c:extLst>
                <c:ext xmlns:c15="http://schemas.microsoft.com/office/drawing/2012/chart" uri="{02D57815-91ED-43cb-92C2-25804820EDAC}">
                  <c15:fullRef>
                    <c15:sqref>'4.6 Future Supply'!$G$12:$G$17</c15:sqref>
                  </c15:fullRef>
                </c:ext>
              </c:extLst>
              <c:f>'4.6 Future Supply'!$G$12:$G$16</c:f>
              <c:numCache>
                <c:formatCode>0%</c:formatCode>
                <c:ptCount val="5"/>
                <c:pt idx="0">
                  <c:v>0.10071942446043165</c:v>
                </c:pt>
                <c:pt idx="1">
                  <c:v>0.60511590727418063</c:v>
                </c:pt>
                <c:pt idx="2">
                  <c:v>0.12789768185451639</c:v>
                </c:pt>
                <c:pt idx="3">
                  <c:v>6.8745003996802556E-2</c:v>
                </c:pt>
                <c:pt idx="4">
                  <c:v>9.7521982414068745E-2</c:v>
                </c:pt>
              </c:numCache>
            </c:numRef>
          </c:val>
          <c:extLst>
            <c:ext xmlns:c15="http://schemas.microsoft.com/office/drawing/2012/chart" uri="{02D57815-91ED-43cb-92C2-25804820EDAC}">
              <c15:categoryFilterExceptions/>
            </c:ext>
            <c:ext xmlns:c16="http://schemas.microsoft.com/office/drawing/2014/chart" uri="{C3380CC4-5D6E-409C-BE32-E72D297353CC}">
              <c16:uniqueId val="{00000004-E46A-4017-829E-FDCDA001B99B}"/>
            </c:ext>
          </c:extLst>
        </c:ser>
        <c:dLbls>
          <c:showLegendKey val="0"/>
          <c:showVal val="0"/>
          <c:showCatName val="0"/>
          <c:showSerName val="0"/>
          <c:showPercent val="0"/>
          <c:showBubbleSize val="0"/>
          <c:showLeaderLines val="1"/>
        </c:dLbls>
        <c:firstSliceAng val="0"/>
        <c:extLst>
          <c:ext xmlns:c15="http://schemas.microsoft.com/office/drawing/2012/chart" uri="{02D57815-91ED-43cb-92C2-25804820EDAC}">
            <c15:filteredPieSeries>
              <c15:ser>
                <c:idx val="0"/>
                <c:order val="0"/>
                <c:tx>
                  <c:strRef>
                    <c:extLst>
                      <c:ext uri="{02D57815-91ED-43cb-92C2-25804820EDAC}">
                        <c15:formulaRef>
                          <c15:sqref>'4.6 Future Supply'!$C$11</c15:sqref>
                        </c15:formulaRef>
                      </c:ext>
                    </c:extLst>
                    <c:strCache>
                      <c:ptCount val="1"/>
                      <c:pt idx="0">
                        <c:v>5-year land supply</c:v>
                      </c:pt>
                    </c:strCache>
                  </c:strRef>
                </c:tx>
                <c:dPt>
                  <c:idx val="0"/>
                  <c:bubble3D val="0"/>
                  <c:spPr>
                    <a:solidFill>
                      <a:schemeClr val="accent1"/>
                    </a:solidFill>
                    <a:ln>
                      <a:noFill/>
                    </a:ln>
                    <a:effectLst/>
                  </c:spPr>
                  <c:extLst>
                    <c:ext xmlns:c16="http://schemas.microsoft.com/office/drawing/2014/chart" uri="{C3380CC4-5D6E-409C-BE32-E72D297353CC}">
                      <c16:uniqueId val="{0000000B-0A78-4529-9F9F-83DCA4FBAA76}"/>
                    </c:ext>
                  </c:extLst>
                </c:dPt>
                <c:dPt>
                  <c:idx val="1"/>
                  <c:bubble3D val="0"/>
                  <c:spPr>
                    <a:solidFill>
                      <a:schemeClr val="accent2"/>
                    </a:solidFill>
                    <a:ln>
                      <a:noFill/>
                    </a:ln>
                    <a:effectLst/>
                  </c:spPr>
                  <c:extLst>
                    <c:ext xmlns:c16="http://schemas.microsoft.com/office/drawing/2014/chart" uri="{C3380CC4-5D6E-409C-BE32-E72D297353CC}">
                      <c16:uniqueId val="{0000000D-0A78-4529-9F9F-83DCA4FBAA76}"/>
                    </c:ext>
                  </c:extLst>
                </c:dPt>
                <c:dPt>
                  <c:idx val="2"/>
                  <c:bubble3D val="0"/>
                  <c:spPr>
                    <a:solidFill>
                      <a:schemeClr val="accent3"/>
                    </a:solidFill>
                    <a:ln>
                      <a:noFill/>
                    </a:ln>
                    <a:effectLst/>
                  </c:spPr>
                  <c:extLst>
                    <c:ext xmlns:c16="http://schemas.microsoft.com/office/drawing/2014/chart" uri="{C3380CC4-5D6E-409C-BE32-E72D297353CC}">
                      <c16:uniqueId val="{0000000F-0A78-4529-9F9F-83DCA4FBAA76}"/>
                    </c:ext>
                  </c:extLst>
                </c:dPt>
                <c:dPt>
                  <c:idx val="3"/>
                  <c:bubble3D val="0"/>
                  <c:spPr>
                    <a:solidFill>
                      <a:schemeClr val="accent4"/>
                    </a:solidFill>
                    <a:ln>
                      <a:noFill/>
                    </a:ln>
                    <a:effectLst/>
                  </c:spPr>
                  <c:extLst>
                    <c:ext xmlns:c16="http://schemas.microsoft.com/office/drawing/2014/chart" uri="{C3380CC4-5D6E-409C-BE32-E72D297353CC}">
                      <c16:uniqueId val="{00000011-0A78-4529-9F9F-83DCA4FBAA76}"/>
                    </c:ext>
                  </c:extLst>
                </c:dPt>
                <c:dPt>
                  <c:idx val="4"/>
                  <c:bubble3D val="0"/>
                  <c:spPr>
                    <a:solidFill>
                      <a:schemeClr val="accent5"/>
                    </a:solidFill>
                    <a:ln>
                      <a:noFill/>
                    </a:ln>
                    <a:effectLst/>
                  </c:spPr>
                  <c:extLst>
                    <c:ext xmlns:c16="http://schemas.microsoft.com/office/drawing/2014/chart" uri="{C3380CC4-5D6E-409C-BE32-E72D297353CC}">
                      <c16:uniqueId val="{00000013-0A78-4529-9F9F-83DCA4FBAA76}"/>
                    </c:ext>
                  </c:extLst>
                </c:dPt>
                <c:cat>
                  <c:strRef>
                    <c:extLst>
                      <c:ext uri="{02D57815-91ED-43cb-92C2-25804820EDAC}">
                        <c15:fullRef>
                          <c15:sqref>'4.6 Future Supply'!$B$12:$B$17</c15:sqref>
                        </c15:fullRef>
                        <c15:formulaRef>
                          <c15:sqref>'4.6 Future Supply'!$B$12:$B$16</c15:sqref>
                        </c15:formulaRef>
                      </c:ext>
                    </c:extLst>
                    <c:strCache>
                      <c:ptCount val="5"/>
                      <c:pt idx="0">
                        <c:v>Buckie</c:v>
                      </c:pt>
                      <c:pt idx="1">
                        <c:v>Elgin</c:v>
                      </c:pt>
                      <c:pt idx="2">
                        <c:v>Forres</c:v>
                      </c:pt>
                      <c:pt idx="3">
                        <c:v>Keith</c:v>
                      </c:pt>
                      <c:pt idx="4">
                        <c:v>Speyside</c:v>
                      </c:pt>
                    </c:strCache>
                  </c:strRef>
                </c:cat>
                <c:val>
                  <c:numRef>
                    <c:extLst>
                      <c:ext uri="{02D57815-91ED-43cb-92C2-25804820EDAC}">
                        <c15:fullRef>
                          <c15:sqref>'4.6 Future Supply'!$C$12:$C$17</c15:sqref>
                        </c15:fullRef>
                        <c15:formulaRef>
                          <c15:sqref>'4.6 Future Supply'!$C$12:$C$16</c15:sqref>
                        </c15:formulaRef>
                      </c:ext>
                    </c:extLst>
                    <c:numCache>
                      <c:formatCode>#,##0</c:formatCode>
                      <c:ptCount val="5"/>
                      <c:pt idx="0">
                        <c:v>810</c:v>
                      </c:pt>
                      <c:pt idx="1">
                        <c:v>2725</c:v>
                      </c:pt>
                      <c:pt idx="2">
                        <c:v>1462</c:v>
                      </c:pt>
                      <c:pt idx="3">
                        <c:v>174</c:v>
                      </c:pt>
                      <c:pt idx="4">
                        <c:v>318</c:v>
                      </c:pt>
                    </c:numCache>
                  </c:numRef>
                </c:val>
                <c:extLst>
                  <c:ext uri="{02D57815-91ED-43cb-92C2-25804820EDAC}">
                    <c15:categoryFilterExceptions/>
                  </c:ext>
                  <c:ext xmlns:c16="http://schemas.microsoft.com/office/drawing/2014/chart" uri="{C3380CC4-5D6E-409C-BE32-E72D297353CC}">
                    <c16:uniqueId val="{00000000-E46A-4017-829E-FDCDA001B99B}"/>
                  </c:ext>
                </c:extLst>
              </c15:ser>
            </c15:filteredPieSeries>
            <c15:filteredPieSeries>
              <c15:ser>
                <c:idx val="1"/>
                <c:order val="1"/>
                <c:tx>
                  <c:strRef>
                    <c:extLst xmlns:c15="http://schemas.microsoft.com/office/drawing/2012/chart">
                      <c:ext xmlns:c15="http://schemas.microsoft.com/office/drawing/2012/chart" uri="{02D57815-91ED-43cb-92C2-25804820EDAC}">
                        <c15:formulaRef>
                          <c15:sqref>'4.6 Future Supply'!$D$11</c15:sqref>
                        </c15:formulaRef>
                      </c:ext>
                    </c:extLst>
                    <c:strCache>
                      <c:ptCount val="1"/>
                      <c:pt idx="0">
                        <c:v>5-year projected completions</c:v>
                      </c:pt>
                    </c:strCache>
                  </c:strRef>
                </c:tx>
                <c:dPt>
                  <c:idx val="0"/>
                  <c:bubble3D val="0"/>
                  <c:spPr>
                    <a:solidFill>
                      <a:schemeClr val="accent1"/>
                    </a:solidFill>
                    <a:ln>
                      <a:noFill/>
                    </a:ln>
                    <a:effectLst/>
                  </c:spPr>
                  <c:extLst xmlns:c15="http://schemas.microsoft.com/office/drawing/2012/chart">
                    <c:ext xmlns:c16="http://schemas.microsoft.com/office/drawing/2014/chart" uri="{C3380CC4-5D6E-409C-BE32-E72D297353CC}">
                      <c16:uniqueId val="{00000015-0A78-4529-9F9F-83DCA4FBAA76}"/>
                    </c:ext>
                  </c:extLst>
                </c:dPt>
                <c:dPt>
                  <c:idx val="1"/>
                  <c:bubble3D val="0"/>
                  <c:spPr>
                    <a:solidFill>
                      <a:schemeClr val="accent2"/>
                    </a:solidFill>
                    <a:ln>
                      <a:noFill/>
                    </a:ln>
                    <a:effectLst/>
                  </c:spPr>
                  <c:extLst xmlns:c15="http://schemas.microsoft.com/office/drawing/2012/chart">
                    <c:ext xmlns:c16="http://schemas.microsoft.com/office/drawing/2014/chart" uri="{C3380CC4-5D6E-409C-BE32-E72D297353CC}">
                      <c16:uniqueId val="{00000017-0A78-4529-9F9F-83DCA4FBAA76}"/>
                    </c:ext>
                  </c:extLst>
                </c:dPt>
                <c:dPt>
                  <c:idx val="2"/>
                  <c:bubble3D val="0"/>
                  <c:spPr>
                    <a:solidFill>
                      <a:schemeClr val="accent3"/>
                    </a:solidFill>
                    <a:ln>
                      <a:noFill/>
                    </a:ln>
                    <a:effectLst/>
                  </c:spPr>
                  <c:extLst xmlns:c15="http://schemas.microsoft.com/office/drawing/2012/chart">
                    <c:ext xmlns:c16="http://schemas.microsoft.com/office/drawing/2014/chart" uri="{C3380CC4-5D6E-409C-BE32-E72D297353CC}">
                      <c16:uniqueId val="{00000019-0A78-4529-9F9F-83DCA4FBAA76}"/>
                    </c:ext>
                  </c:extLst>
                </c:dPt>
                <c:dPt>
                  <c:idx val="3"/>
                  <c:bubble3D val="0"/>
                  <c:spPr>
                    <a:solidFill>
                      <a:schemeClr val="accent4"/>
                    </a:solidFill>
                    <a:ln>
                      <a:noFill/>
                    </a:ln>
                    <a:effectLst/>
                  </c:spPr>
                  <c:extLst xmlns:c15="http://schemas.microsoft.com/office/drawing/2012/chart">
                    <c:ext xmlns:c16="http://schemas.microsoft.com/office/drawing/2014/chart" uri="{C3380CC4-5D6E-409C-BE32-E72D297353CC}">
                      <c16:uniqueId val="{0000001B-0A78-4529-9F9F-83DCA4FBAA76}"/>
                    </c:ext>
                  </c:extLst>
                </c:dPt>
                <c:dPt>
                  <c:idx val="4"/>
                  <c:bubble3D val="0"/>
                  <c:spPr>
                    <a:solidFill>
                      <a:schemeClr val="accent5"/>
                    </a:solidFill>
                    <a:ln>
                      <a:noFill/>
                    </a:ln>
                    <a:effectLst/>
                  </c:spPr>
                  <c:extLst xmlns:c15="http://schemas.microsoft.com/office/drawing/2012/chart">
                    <c:ext xmlns:c16="http://schemas.microsoft.com/office/drawing/2014/chart" uri="{C3380CC4-5D6E-409C-BE32-E72D297353CC}">
                      <c16:uniqueId val="{0000001D-0A78-4529-9F9F-83DCA4FBAA76}"/>
                    </c:ext>
                  </c:extLst>
                </c:dPt>
                <c:cat>
                  <c:strRef>
                    <c:extLst>
                      <c:ext xmlns:c15="http://schemas.microsoft.com/office/drawing/2012/chart" uri="{02D57815-91ED-43cb-92C2-25804820EDAC}">
                        <c15:fullRef>
                          <c15:sqref>'4.6 Future Supply'!$B$12:$B$17</c15:sqref>
                        </c15:fullRef>
                        <c15:formulaRef>
                          <c15:sqref>'4.6 Future Supply'!$B$12:$B$16</c15:sqref>
                        </c15:formulaRef>
                      </c:ext>
                    </c:extLst>
                    <c:strCache>
                      <c:ptCount val="5"/>
                      <c:pt idx="0">
                        <c:v>Buckie</c:v>
                      </c:pt>
                      <c:pt idx="1">
                        <c:v>Elgin</c:v>
                      </c:pt>
                      <c:pt idx="2">
                        <c:v>Forres</c:v>
                      </c:pt>
                      <c:pt idx="3">
                        <c:v>Keith</c:v>
                      </c:pt>
                      <c:pt idx="4">
                        <c:v>Speyside</c:v>
                      </c:pt>
                    </c:strCache>
                  </c:strRef>
                </c:cat>
                <c:val>
                  <c:numRef>
                    <c:extLst>
                      <c:ext xmlns:c15="http://schemas.microsoft.com/office/drawing/2012/chart" uri="{02D57815-91ED-43cb-92C2-25804820EDAC}">
                        <c15:fullRef>
                          <c15:sqref>'4.6 Future Supply'!$D$12:$D$17</c15:sqref>
                        </c15:fullRef>
                        <c15:formulaRef>
                          <c15:sqref>'4.6 Future Supply'!$D$12:$D$16</c15:sqref>
                        </c15:formulaRef>
                      </c:ext>
                    </c:extLst>
                    <c:numCache>
                      <c:formatCode>#,##0</c:formatCode>
                      <c:ptCount val="5"/>
                      <c:pt idx="0">
                        <c:v>334</c:v>
                      </c:pt>
                      <c:pt idx="1">
                        <c:v>1426</c:v>
                      </c:pt>
                      <c:pt idx="2">
                        <c:v>512</c:v>
                      </c:pt>
                      <c:pt idx="3">
                        <c:v>148</c:v>
                      </c:pt>
                      <c:pt idx="4">
                        <c:v>203</c:v>
                      </c:pt>
                    </c:numCache>
                  </c:numRef>
                </c:val>
                <c:extLst xmlns:c15="http://schemas.microsoft.com/office/drawing/2012/chart">
                  <c:ext xmlns:c15="http://schemas.microsoft.com/office/drawing/2012/chart" uri="{02D57815-91ED-43cb-92C2-25804820EDAC}">
                    <c15:categoryFilterExceptions/>
                  </c:ext>
                  <c:ext xmlns:c16="http://schemas.microsoft.com/office/drawing/2014/chart" uri="{C3380CC4-5D6E-409C-BE32-E72D297353CC}">
                    <c16:uniqueId val="{00000001-E46A-4017-829E-FDCDA001B99B}"/>
                  </c:ext>
                </c:extLst>
              </c15:ser>
            </c15:filteredPieSeries>
            <c15:filteredPieSeries>
              <c15:ser>
                <c:idx val="2"/>
                <c:order val="2"/>
                <c:tx>
                  <c:strRef>
                    <c:extLst xmlns:c15="http://schemas.microsoft.com/office/drawing/2012/chart">
                      <c:ext xmlns:c15="http://schemas.microsoft.com/office/drawing/2012/chart" uri="{02D57815-91ED-43cb-92C2-25804820EDAC}">
                        <c15:formulaRef>
                          <c15:sqref>'4.6 Future Supply'!$E$11</c15:sqref>
                        </c15:formulaRef>
                      </c:ext>
                    </c:extLst>
                    <c:strCache>
                      <c:ptCount val="1"/>
                      <c:pt idx="0">
                        <c:v>SHIP</c:v>
                      </c:pt>
                    </c:strCache>
                  </c:strRef>
                </c:tx>
                <c:dPt>
                  <c:idx val="0"/>
                  <c:bubble3D val="0"/>
                  <c:spPr>
                    <a:solidFill>
                      <a:schemeClr val="accent1"/>
                    </a:solidFill>
                    <a:ln>
                      <a:noFill/>
                    </a:ln>
                    <a:effectLst/>
                  </c:spPr>
                  <c:extLst xmlns:c15="http://schemas.microsoft.com/office/drawing/2012/chart">
                    <c:ext xmlns:c16="http://schemas.microsoft.com/office/drawing/2014/chart" uri="{C3380CC4-5D6E-409C-BE32-E72D297353CC}">
                      <c16:uniqueId val="{0000001F-0A78-4529-9F9F-83DCA4FBAA76}"/>
                    </c:ext>
                  </c:extLst>
                </c:dPt>
                <c:dPt>
                  <c:idx val="1"/>
                  <c:bubble3D val="0"/>
                  <c:spPr>
                    <a:solidFill>
                      <a:schemeClr val="accent2"/>
                    </a:solidFill>
                    <a:ln>
                      <a:noFill/>
                    </a:ln>
                    <a:effectLst/>
                  </c:spPr>
                  <c:extLst xmlns:c15="http://schemas.microsoft.com/office/drawing/2012/chart">
                    <c:ext xmlns:c16="http://schemas.microsoft.com/office/drawing/2014/chart" uri="{C3380CC4-5D6E-409C-BE32-E72D297353CC}">
                      <c16:uniqueId val="{00000021-0A78-4529-9F9F-83DCA4FBAA76}"/>
                    </c:ext>
                  </c:extLst>
                </c:dPt>
                <c:dPt>
                  <c:idx val="2"/>
                  <c:bubble3D val="0"/>
                  <c:spPr>
                    <a:solidFill>
                      <a:schemeClr val="accent3"/>
                    </a:solidFill>
                    <a:ln>
                      <a:noFill/>
                    </a:ln>
                    <a:effectLst/>
                  </c:spPr>
                  <c:extLst xmlns:c15="http://schemas.microsoft.com/office/drawing/2012/chart">
                    <c:ext xmlns:c16="http://schemas.microsoft.com/office/drawing/2014/chart" uri="{C3380CC4-5D6E-409C-BE32-E72D297353CC}">
                      <c16:uniqueId val="{00000023-0A78-4529-9F9F-83DCA4FBAA76}"/>
                    </c:ext>
                  </c:extLst>
                </c:dPt>
                <c:dPt>
                  <c:idx val="3"/>
                  <c:bubble3D val="0"/>
                  <c:spPr>
                    <a:solidFill>
                      <a:schemeClr val="accent4"/>
                    </a:solidFill>
                    <a:ln>
                      <a:noFill/>
                    </a:ln>
                    <a:effectLst/>
                  </c:spPr>
                  <c:extLst xmlns:c15="http://schemas.microsoft.com/office/drawing/2012/chart">
                    <c:ext xmlns:c16="http://schemas.microsoft.com/office/drawing/2014/chart" uri="{C3380CC4-5D6E-409C-BE32-E72D297353CC}">
                      <c16:uniqueId val="{00000025-0A78-4529-9F9F-83DCA4FBAA76}"/>
                    </c:ext>
                  </c:extLst>
                </c:dPt>
                <c:dPt>
                  <c:idx val="4"/>
                  <c:bubble3D val="0"/>
                  <c:spPr>
                    <a:solidFill>
                      <a:schemeClr val="accent5"/>
                    </a:solidFill>
                    <a:ln>
                      <a:noFill/>
                    </a:ln>
                    <a:effectLst/>
                  </c:spPr>
                  <c:extLst xmlns:c15="http://schemas.microsoft.com/office/drawing/2012/chart">
                    <c:ext xmlns:c16="http://schemas.microsoft.com/office/drawing/2014/chart" uri="{C3380CC4-5D6E-409C-BE32-E72D297353CC}">
                      <c16:uniqueId val="{00000027-0A78-4529-9F9F-83DCA4FBAA76}"/>
                    </c:ext>
                  </c:extLst>
                </c:dPt>
                <c:cat>
                  <c:strRef>
                    <c:extLst>
                      <c:ext xmlns:c15="http://schemas.microsoft.com/office/drawing/2012/chart" uri="{02D57815-91ED-43cb-92C2-25804820EDAC}">
                        <c15:fullRef>
                          <c15:sqref>'4.6 Future Supply'!$B$12:$B$17</c15:sqref>
                        </c15:fullRef>
                        <c15:formulaRef>
                          <c15:sqref>'4.6 Future Supply'!$B$12:$B$16</c15:sqref>
                        </c15:formulaRef>
                      </c:ext>
                    </c:extLst>
                    <c:strCache>
                      <c:ptCount val="5"/>
                      <c:pt idx="0">
                        <c:v>Buckie</c:v>
                      </c:pt>
                      <c:pt idx="1">
                        <c:v>Elgin</c:v>
                      </c:pt>
                      <c:pt idx="2">
                        <c:v>Forres</c:v>
                      </c:pt>
                      <c:pt idx="3">
                        <c:v>Keith</c:v>
                      </c:pt>
                      <c:pt idx="4">
                        <c:v>Speyside</c:v>
                      </c:pt>
                    </c:strCache>
                  </c:strRef>
                </c:cat>
                <c:val>
                  <c:numRef>
                    <c:extLst>
                      <c:ext xmlns:c15="http://schemas.microsoft.com/office/drawing/2012/chart" uri="{02D57815-91ED-43cb-92C2-25804820EDAC}">
                        <c15:fullRef>
                          <c15:sqref>'4.6 Future Supply'!$E$12:$E$17</c15:sqref>
                        </c15:fullRef>
                        <c15:formulaRef>
                          <c15:sqref>'4.6 Future Supply'!$E$12:$E$16</c15:sqref>
                        </c15:formulaRef>
                      </c:ext>
                    </c:extLst>
                    <c:numCache>
                      <c:formatCode>#,##0</c:formatCode>
                      <c:ptCount val="5"/>
                      <c:pt idx="0">
                        <c:v>126</c:v>
                      </c:pt>
                      <c:pt idx="1">
                        <c:v>757</c:v>
                      </c:pt>
                      <c:pt idx="2">
                        <c:v>160</c:v>
                      </c:pt>
                      <c:pt idx="3">
                        <c:v>86</c:v>
                      </c:pt>
                      <c:pt idx="4">
                        <c:v>122</c:v>
                      </c:pt>
                    </c:numCache>
                  </c:numRef>
                </c:val>
                <c:extLst xmlns:c15="http://schemas.microsoft.com/office/drawing/2012/chart">
                  <c:ext xmlns:c15="http://schemas.microsoft.com/office/drawing/2012/chart" uri="{02D57815-91ED-43cb-92C2-25804820EDAC}">
                    <c15:categoryFilterExceptions/>
                  </c:ext>
                  <c:ext xmlns:c16="http://schemas.microsoft.com/office/drawing/2014/chart" uri="{C3380CC4-5D6E-409C-BE32-E72D297353CC}">
                    <c16:uniqueId val="{00000002-E46A-4017-829E-FDCDA001B99B}"/>
                  </c:ext>
                </c:extLst>
              </c15:ser>
            </c15:filteredPieSeries>
            <c15:filteredPieSeries>
              <c15:ser>
                <c:idx val="3"/>
                <c:order val="3"/>
                <c:tx>
                  <c:strRef>
                    <c:extLst xmlns:c15="http://schemas.microsoft.com/office/drawing/2012/chart">
                      <c:ext xmlns:c15="http://schemas.microsoft.com/office/drawing/2012/chart" uri="{02D57815-91ED-43cb-92C2-25804820EDAC}">
                        <c15:formulaRef>
                          <c15:sqref>'4.6 Future Supply'!$F$11</c15:sqref>
                        </c15:formulaRef>
                      </c:ext>
                    </c:extLst>
                    <c:strCache>
                      <c:ptCount val="1"/>
                      <c:pt idx="0">
                        <c:v>Social housing percentage of 5-year projections</c:v>
                      </c:pt>
                    </c:strCache>
                  </c:strRef>
                </c:tx>
                <c:dPt>
                  <c:idx val="0"/>
                  <c:bubble3D val="0"/>
                  <c:spPr>
                    <a:solidFill>
                      <a:schemeClr val="accent1"/>
                    </a:solidFill>
                    <a:ln>
                      <a:noFill/>
                    </a:ln>
                    <a:effectLst/>
                  </c:spPr>
                  <c:extLst xmlns:c15="http://schemas.microsoft.com/office/drawing/2012/chart">
                    <c:ext xmlns:c16="http://schemas.microsoft.com/office/drawing/2014/chart" uri="{C3380CC4-5D6E-409C-BE32-E72D297353CC}">
                      <c16:uniqueId val="{00000029-0A78-4529-9F9F-83DCA4FBAA76}"/>
                    </c:ext>
                  </c:extLst>
                </c:dPt>
                <c:dPt>
                  <c:idx val="1"/>
                  <c:bubble3D val="0"/>
                  <c:spPr>
                    <a:solidFill>
                      <a:schemeClr val="accent2"/>
                    </a:solidFill>
                    <a:ln>
                      <a:noFill/>
                    </a:ln>
                    <a:effectLst/>
                  </c:spPr>
                  <c:extLst xmlns:c15="http://schemas.microsoft.com/office/drawing/2012/chart">
                    <c:ext xmlns:c16="http://schemas.microsoft.com/office/drawing/2014/chart" uri="{C3380CC4-5D6E-409C-BE32-E72D297353CC}">
                      <c16:uniqueId val="{0000002B-0A78-4529-9F9F-83DCA4FBAA76}"/>
                    </c:ext>
                  </c:extLst>
                </c:dPt>
                <c:dPt>
                  <c:idx val="2"/>
                  <c:bubble3D val="0"/>
                  <c:spPr>
                    <a:solidFill>
                      <a:schemeClr val="accent3"/>
                    </a:solidFill>
                    <a:ln>
                      <a:noFill/>
                    </a:ln>
                    <a:effectLst/>
                  </c:spPr>
                  <c:extLst xmlns:c15="http://schemas.microsoft.com/office/drawing/2012/chart">
                    <c:ext xmlns:c16="http://schemas.microsoft.com/office/drawing/2014/chart" uri="{C3380CC4-5D6E-409C-BE32-E72D297353CC}">
                      <c16:uniqueId val="{0000002D-0A78-4529-9F9F-83DCA4FBAA76}"/>
                    </c:ext>
                  </c:extLst>
                </c:dPt>
                <c:dPt>
                  <c:idx val="3"/>
                  <c:bubble3D val="0"/>
                  <c:spPr>
                    <a:solidFill>
                      <a:schemeClr val="accent4"/>
                    </a:solidFill>
                    <a:ln>
                      <a:noFill/>
                    </a:ln>
                    <a:effectLst/>
                  </c:spPr>
                  <c:extLst xmlns:c15="http://schemas.microsoft.com/office/drawing/2012/chart">
                    <c:ext xmlns:c16="http://schemas.microsoft.com/office/drawing/2014/chart" uri="{C3380CC4-5D6E-409C-BE32-E72D297353CC}">
                      <c16:uniqueId val="{0000002F-0A78-4529-9F9F-83DCA4FBAA76}"/>
                    </c:ext>
                  </c:extLst>
                </c:dPt>
                <c:dPt>
                  <c:idx val="4"/>
                  <c:bubble3D val="0"/>
                  <c:spPr>
                    <a:solidFill>
                      <a:schemeClr val="accent5"/>
                    </a:solidFill>
                    <a:ln>
                      <a:noFill/>
                    </a:ln>
                    <a:effectLst/>
                  </c:spPr>
                  <c:extLst xmlns:c15="http://schemas.microsoft.com/office/drawing/2012/chart">
                    <c:ext xmlns:c16="http://schemas.microsoft.com/office/drawing/2014/chart" uri="{C3380CC4-5D6E-409C-BE32-E72D297353CC}">
                      <c16:uniqueId val="{00000031-0A78-4529-9F9F-83DCA4FBAA76}"/>
                    </c:ext>
                  </c:extLst>
                </c:dPt>
                <c:cat>
                  <c:strRef>
                    <c:extLst>
                      <c:ext xmlns:c15="http://schemas.microsoft.com/office/drawing/2012/chart" uri="{02D57815-91ED-43cb-92C2-25804820EDAC}">
                        <c15:fullRef>
                          <c15:sqref>'4.6 Future Supply'!$B$12:$B$17</c15:sqref>
                        </c15:fullRef>
                        <c15:formulaRef>
                          <c15:sqref>'4.6 Future Supply'!$B$12:$B$16</c15:sqref>
                        </c15:formulaRef>
                      </c:ext>
                    </c:extLst>
                    <c:strCache>
                      <c:ptCount val="5"/>
                      <c:pt idx="0">
                        <c:v>Buckie</c:v>
                      </c:pt>
                      <c:pt idx="1">
                        <c:v>Elgin</c:v>
                      </c:pt>
                      <c:pt idx="2">
                        <c:v>Forres</c:v>
                      </c:pt>
                      <c:pt idx="3">
                        <c:v>Keith</c:v>
                      </c:pt>
                      <c:pt idx="4">
                        <c:v>Speyside</c:v>
                      </c:pt>
                    </c:strCache>
                  </c:strRef>
                </c:cat>
                <c:val>
                  <c:numRef>
                    <c:extLst>
                      <c:ext xmlns:c15="http://schemas.microsoft.com/office/drawing/2012/chart" uri="{02D57815-91ED-43cb-92C2-25804820EDAC}">
                        <c15:fullRef>
                          <c15:sqref>'4.6 Future Supply'!$F$12:$F$17</c15:sqref>
                        </c15:fullRef>
                        <c15:formulaRef>
                          <c15:sqref>'4.6 Future Supply'!$F$12:$F$16</c15:sqref>
                        </c15:formulaRef>
                      </c:ext>
                    </c:extLst>
                    <c:numCache>
                      <c:formatCode>0%</c:formatCode>
                      <c:ptCount val="5"/>
                      <c:pt idx="0">
                        <c:v>0.3772455089820359</c:v>
                      </c:pt>
                      <c:pt idx="1">
                        <c:v>0.53085553997194956</c:v>
                      </c:pt>
                      <c:pt idx="2">
                        <c:v>0.3125</c:v>
                      </c:pt>
                      <c:pt idx="3">
                        <c:v>0.58108108108108103</c:v>
                      </c:pt>
                      <c:pt idx="4">
                        <c:v>0.60098522167487689</c:v>
                      </c:pt>
                    </c:numCache>
                  </c:numRef>
                </c:val>
                <c:extLst xmlns:c15="http://schemas.microsoft.com/office/drawing/2012/chart">
                  <c:ext xmlns:c15="http://schemas.microsoft.com/office/drawing/2012/chart" uri="{02D57815-91ED-43cb-92C2-25804820EDAC}">
                    <c15:categoryFilterExceptions/>
                  </c:ext>
                  <c:ext xmlns:c16="http://schemas.microsoft.com/office/drawing/2014/chart" uri="{C3380CC4-5D6E-409C-BE32-E72D297353CC}">
                    <c16:uniqueId val="{00000003-E46A-4017-829E-FDCDA001B99B}"/>
                  </c:ext>
                </c:extLst>
              </c15:ser>
            </c15:filteredPieSeries>
          </c:ext>
        </c:extLst>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Historic Housing Completions (2012-22)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1"/>
          <c:order val="1"/>
          <c:tx>
            <c:strRef>
              <c:f>'4.6 Future Supply'!$D$25:$D$26</c:f>
              <c:strCache>
                <c:ptCount val="2"/>
                <c:pt idx="0">
                  <c:v>Table 4.42: Historic Housing Completions (2012-22)</c:v>
                </c:pt>
                <c:pt idx="1">
                  <c:v>Percentage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F4C6-431D-87C9-1D9B37F0FA99}"/>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F4C6-431D-87C9-1D9B37F0FA99}"/>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F4C6-431D-87C9-1D9B37F0FA99}"/>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F4C6-431D-87C9-1D9B37F0FA99}"/>
              </c:ext>
            </c:extLst>
          </c:dPt>
          <c:cat>
            <c:strRef>
              <c:extLst>
                <c:ext xmlns:c15="http://schemas.microsoft.com/office/drawing/2012/chart" uri="{02D57815-91ED-43cb-92C2-25804820EDAC}">
                  <c15:fullRef>
                    <c15:sqref>'4.6 Future Supply'!$B$27:$B$32</c15:sqref>
                  </c15:fullRef>
                </c:ext>
              </c:extLst>
              <c:f>'4.6 Future Supply'!$B$27:$B$30</c:f>
              <c:strCache>
                <c:ptCount val="4"/>
                <c:pt idx="0">
                  <c:v>Council</c:v>
                </c:pt>
                <c:pt idx="1">
                  <c:v>RSL</c:v>
                </c:pt>
                <c:pt idx="2">
                  <c:v>Social sector</c:v>
                </c:pt>
                <c:pt idx="3">
                  <c:v>Private sector</c:v>
                </c:pt>
              </c:strCache>
            </c:strRef>
          </c:cat>
          <c:val>
            <c:numRef>
              <c:extLst>
                <c:ext xmlns:c15="http://schemas.microsoft.com/office/drawing/2012/chart" uri="{02D57815-91ED-43cb-92C2-25804820EDAC}">
                  <c15:fullRef>
                    <c15:sqref>'4.6 Future Supply'!$D$27:$D$32</c15:sqref>
                  </c15:fullRef>
                </c:ext>
              </c:extLst>
              <c:f>'4.6 Future Supply'!$D$27:$D$30</c:f>
              <c:numCache>
                <c:formatCode>0%</c:formatCode>
                <c:ptCount val="4"/>
                <c:pt idx="0">
                  <c:v>0.18837624267142494</c:v>
                </c:pt>
                <c:pt idx="1">
                  <c:v>7.8511343359673719E-2</c:v>
                </c:pt>
                <c:pt idx="2">
                  <c:v>0.26688758603109863</c:v>
                </c:pt>
                <c:pt idx="3">
                  <c:v>0.73311241396890137</c:v>
                </c:pt>
              </c:numCache>
            </c:numRef>
          </c:val>
          <c:extLst>
            <c:ext xmlns:c15="http://schemas.microsoft.com/office/drawing/2012/chart" uri="{02D57815-91ED-43cb-92C2-25804820EDAC}">
              <c15:categoryFilterExceptions/>
            </c:ext>
            <c:ext xmlns:c16="http://schemas.microsoft.com/office/drawing/2014/chart" uri="{C3380CC4-5D6E-409C-BE32-E72D297353CC}">
              <c16:uniqueId val="{00000001-6F3A-40AD-9C75-B934F705A605}"/>
            </c:ext>
          </c:extLst>
        </c:ser>
        <c:dLbls>
          <c:showLegendKey val="0"/>
          <c:showVal val="0"/>
          <c:showCatName val="0"/>
          <c:showSerName val="0"/>
          <c:showPercent val="0"/>
          <c:showBubbleSize val="0"/>
          <c:showLeaderLines val="1"/>
        </c:dLbls>
        <c:firstSliceAng val="0"/>
        <c:extLst>
          <c:ext xmlns:c15="http://schemas.microsoft.com/office/drawing/2012/chart" uri="{02D57815-91ED-43cb-92C2-25804820EDAC}">
            <c15:filteredPieSeries>
              <c15:ser>
                <c:idx val="0"/>
                <c:order val="0"/>
                <c:tx>
                  <c:strRef>
                    <c:extLst>
                      <c:ext uri="{02D57815-91ED-43cb-92C2-25804820EDAC}">
                        <c15:formulaRef>
                          <c15:sqref>'4.6 Future Supply'!$C$25:$C$26</c15:sqref>
                        </c15:formulaRef>
                      </c:ext>
                    </c:extLst>
                    <c:strCache>
                      <c:ptCount val="2"/>
                      <c:pt idx="0">
                        <c:v>Table 4.42: Historic Housing Completions (2012-22)</c:v>
                      </c:pt>
                      <c:pt idx="1">
                        <c:v>Completions</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9-F4C6-431D-87C9-1D9B37F0FA99}"/>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B-F4C6-431D-87C9-1D9B37F0FA99}"/>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D-F4C6-431D-87C9-1D9B37F0FA99}"/>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F-F4C6-431D-87C9-1D9B37F0FA99}"/>
                    </c:ext>
                  </c:extLst>
                </c:dPt>
                <c:cat>
                  <c:strRef>
                    <c:extLst>
                      <c:ext uri="{02D57815-91ED-43cb-92C2-25804820EDAC}">
                        <c15:fullRef>
                          <c15:sqref>'4.6 Future Supply'!$B$27:$B$32</c15:sqref>
                        </c15:fullRef>
                        <c15:formulaRef>
                          <c15:sqref>'4.6 Future Supply'!$B$27:$B$30</c15:sqref>
                        </c15:formulaRef>
                      </c:ext>
                    </c:extLst>
                    <c:strCache>
                      <c:ptCount val="4"/>
                      <c:pt idx="0">
                        <c:v>Council</c:v>
                      </c:pt>
                      <c:pt idx="1">
                        <c:v>RSL</c:v>
                      </c:pt>
                      <c:pt idx="2">
                        <c:v>Social sector</c:v>
                      </c:pt>
                      <c:pt idx="3">
                        <c:v>Private sector</c:v>
                      </c:pt>
                    </c:strCache>
                  </c:strRef>
                </c:cat>
                <c:val>
                  <c:numRef>
                    <c:extLst>
                      <c:ext uri="{02D57815-91ED-43cb-92C2-25804820EDAC}">
                        <c15:fullRef>
                          <c15:sqref>'4.6 Future Supply'!$C$27:$C$32</c15:sqref>
                        </c15:fullRef>
                        <c15:formulaRef>
                          <c15:sqref>'4.6 Future Supply'!$C$27:$C$30</c15:sqref>
                        </c15:formulaRef>
                      </c:ext>
                    </c:extLst>
                    <c:numCache>
                      <c:formatCode>#,##0</c:formatCode>
                      <c:ptCount val="4"/>
                      <c:pt idx="0">
                        <c:v>739</c:v>
                      </c:pt>
                      <c:pt idx="1">
                        <c:v>308</c:v>
                      </c:pt>
                      <c:pt idx="2">
                        <c:v>1047</c:v>
                      </c:pt>
                      <c:pt idx="3">
                        <c:v>2876</c:v>
                      </c:pt>
                    </c:numCache>
                  </c:numRef>
                </c:val>
                <c:extLst>
                  <c:ext uri="{02D57815-91ED-43cb-92C2-25804820EDAC}">
                    <c15:categoryFilterExceptions/>
                  </c:ext>
                  <c:ext xmlns:c16="http://schemas.microsoft.com/office/drawing/2014/chart" uri="{C3380CC4-5D6E-409C-BE32-E72D297353CC}">
                    <c16:uniqueId val="{00000000-6F3A-40AD-9C75-B934F705A605}"/>
                  </c:ext>
                </c:extLst>
              </c15:ser>
            </c15:filteredPieSeries>
          </c:ext>
        </c:extLst>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Total</a:t>
            </a:r>
            <a:r>
              <a:rPr lang="en-GB" baseline="0"/>
              <a:t> More Homes Division Development by area and type (2023/24 - 2027/28)</a:t>
            </a:r>
            <a:endParaRPr lang="en-GB"/>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percentStacked"/>
        <c:varyColors val="0"/>
        <c:ser>
          <c:idx val="0"/>
          <c:order val="0"/>
          <c:tx>
            <c:strRef>
              <c:f>'4.6 Future Supply'!$AO$7</c:f>
              <c:strCache>
                <c:ptCount val="1"/>
                <c:pt idx="0">
                  <c:v>Aberlour</c:v>
                </c:pt>
              </c:strCache>
            </c:strRef>
          </c:tx>
          <c:spPr>
            <a:solidFill>
              <a:schemeClr val="accent6"/>
            </a:solidFill>
            <a:ln>
              <a:noFill/>
            </a:ln>
            <a:effectLst/>
          </c:spPr>
          <c:invertIfNegative val="0"/>
          <c:cat>
            <c:strRef>
              <c:f>'4.6 Future Supply'!$AP$6:$AQ$6</c:f>
              <c:strCache>
                <c:ptCount val="2"/>
                <c:pt idx="0">
                  <c:v>General Needs</c:v>
                </c:pt>
                <c:pt idx="1">
                  <c:v>Specialist Provision</c:v>
                </c:pt>
              </c:strCache>
            </c:strRef>
          </c:cat>
          <c:val>
            <c:numRef>
              <c:f>'4.6 Future Supply'!$AP$7:$AQ$7</c:f>
              <c:numCache>
                <c:formatCode>0%</c:formatCode>
                <c:ptCount val="2"/>
                <c:pt idx="0">
                  <c:v>3.2085561497326207E-2</c:v>
                </c:pt>
                <c:pt idx="1">
                  <c:v>6.1946902654867256E-2</c:v>
                </c:pt>
              </c:numCache>
            </c:numRef>
          </c:val>
          <c:extLst>
            <c:ext xmlns:c16="http://schemas.microsoft.com/office/drawing/2014/chart" uri="{C3380CC4-5D6E-409C-BE32-E72D297353CC}">
              <c16:uniqueId val="{00000000-2F29-4E43-90EA-B83E4E2F7D5D}"/>
            </c:ext>
          </c:extLst>
        </c:ser>
        <c:ser>
          <c:idx val="1"/>
          <c:order val="1"/>
          <c:tx>
            <c:strRef>
              <c:f>'4.6 Future Supply'!$AO$8</c:f>
              <c:strCache>
                <c:ptCount val="1"/>
                <c:pt idx="0">
                  <c:v>Burghead</c:v>
                </c:pt>
              </c:strCache>
            </c:strRef>
          </c:tx>
          <c:spPr>
            <a:solidFill>
              <a:schemeClr val="accent5"/>
            </a:solidFill>
            <a:ln>
              <a:noFill/>
            </a:ln>
            <a:effectLst/>
          </c:spPr>
          <c:invertIfNegative val="0"/>
          <c:cat>
            <c:strRef>
              <c:f>'4.6 Future Supply'!$AP$6:$AQ$6</c:f>
              <c:strCache>
                <c:ptCount val="2"/>
                <c:pt idx="0">
                  <c:v>General Needs</c:v>
                </c:pt>
                <c:pt idx="1">
                  <c:v>Specialist Provision</c:v>
                </c:pt>
              </c:strCache>
            </c:strRef>
          </c:cat>
          <c:val>
            <c:numRef>
              <c:f>'4.6 Future Supply'!$AP$8:$AQ$8</c:f>
              <c:numCache>
                <c:formatCode>0%</c:formatCode>
                <c:ptCount val="2"/>
                <c:pt idx="0">
                  <c:v>1.06951871657754E-2</c:v>
                </c:pt>
                <c:pt idx="1">
                  <c:v>1.3274336283185841E-2</c:v>
                </c:pt>
              </c:numCache>
            </c:numRef>
          </c:val>
          <c:extLst>
            <c:ext xmlns:c16="http://schemas.microsoft.com/office/drawing/2014/chart" uri="{C3380CC4-5D6E-409C-BE32-E72D297353CC}">
              <c16:uniqueId val="{00000001-2F29-4E43-90EA-B83E4E2F7D5D}"/>
            </c:ext>
          </c:extLst>
        </c:ser>
        <c:ser>
          <c:idx val="2"/>
          <c:order val="2"/>
          <c:tx>
            <c:strRef>
              <c:f>'4.6 Future Supply'!$AO$9</c:f>
              <c:strCache>
                <c:ptCount val="1"/>
                <c:pt idx="0">
                  <c:v>Buckie</c:v>
                </c:pt>
              </c:strCache>
            </c:strRef>
          </c:tx>
          <c:spPr>
            <a:solidFill>
              <a:schemeClr val="accent4"/>
            </a:solidFill>
            <a:ln>
              <a:noFill/>
            </a:ln>
            <a:effectLst/>
          </c:spPr>
          <c:invertIfNegative val="0"/>
          <c:cat>
            <c:strRef>
              <c:f>'4.6 Future Supply'!$AP$6:$AQ$6</c:f>
              <c:strCache>
                <c:ptCount val="2"/>
                <c:pt idx="0">
                  <c:v>General Needs</c:v>
                </c:pt>
                <c:pt idx="1">
                  <c:v>Specialist Provision</c:v>
                </c:pt>
              </c:strCache>
            </c:strRef>
          </c:cat>
          <c:val>
            <c:numRef>
              <c:f>'4.6 Future Supply'!$AP$9:$AQ$9</c:f>
              <c:numCache>
                <c:formatCode>0%</c:formatCode>
                <c:ptCount val="2"/>
                <c:pt idx="0">
                  <c:v>7.6648841354723704E-2</c:v>
                </c:pt>
                <c:pt idx="1">
                  <c:v>0</c:v>
                </c:pt>
              </c:numCache>
            </c:numRef>
          </c:val>
          <c:extLst>
            <c:ext xmlns:c16="http://schemas.microsoft.com/office/drawing/2014/chart" uri="{C3380CC4-5D6E-409C-BE32-E72D297353CC}">
              <c16:uniqueId val="{00000003-2F29-4E43-90EA-B83E4E2F7D5D}"/>
            </c:ext>
          </c:extLst>
        </c:ser>
        <c:ser>
          <c:idx val="3"/>
          <c:order val="3"/>
          <c:tx>
            <c:strRef>
              <c:f>'4.6 Future Supply'!$AO$10</c:f>
              <c:strCache>
                <c:ptCount val="1"/>
                <c:pt idx="0">
                  <c:v>Craigellachie</c:v>
                </c:pt>
              </c:strCache>
            </c:strRef>
          </c:tx>
          <c:spPr>
            <a:solidFill>
              <a:schemeClr val="accent6">
                <a:lumMod val="60000"/>
              </a:schemeClr>
            </a:solidFill>
            <a:ln>
              <a:noFill/>
            </a:ln>
            <a:effectLst/>
          </c:spPr>
          <c:invertIfNegative val="0"/>
          <c:cat>
            <c:strRef>
              <c:f>'4.6 Future Supply'!$AP$6:$AQ$6</c:f>
              <c:strCache>
                <c:ptCount val="2"/>
                <c:pt idx="0">
                  <c:v>General Needs</c:v>
                </c:pt>
                <c:pt idx="1">
                  <c:v>Specialist Provision</c:v>
                </c:pt>
              </c:strCache>
            </c:strRef>
          </c:cat>
          <c:val>
            <c:numRef>
              <c:f>'4.6 Future Supply'!$AP$10:$AQ$10</c:f>
              <c:numCache>
                <c:formatCode>0%</c:formatCode>
                <c:ptCount val="2"/>
                <c:pt idx="0">
                  <c:v>4.4563279857397506E-3</c:v>
                </c:pt>
                <c:pt idx="1">
                  <c:v>0</c:v>
                </c:pt>
              </c:numCache>
            </c:numRef>
          </c:val>
          <c:extLst>
            <c:ext xmlns:c16="http://schemas.microsoft.com/office/drawing/2014/chart" uri="{C3380CC4-5D6E-409C-BE32-E72D297353CC}">
              <c16:uniqueId val="{00000004-2F29-4E43-90EA-B83E4E2F7D5D}"/>
            </c:ext>
          </c:extLst>
        </c:ser>
        <c:ser>
          <c:idx val="4"/>
          <c:order val="4"/>
          <c:tx>
            <c:strRef>
              <c:f>'4.6 Future Supply'!$AO$11</c:f>
              <c:strCache>
                <c:ptCount val="1"/>
                <c:pt idx="0">
                  <c:v>Cullen</c:v>
                </c:pt>
              </c:strCache>
            </c:strRef>
          </c:tx>
          <c:spPr>
            <a:solidFill>
              <a:schemeClr val="accent5">
                <a:lumMod val="60000"/>
              </a:schemeClr>
            </a:solidFill>
            <a:ln>
              <a:noFill/>
            </a:ln>
            <a:effectLst/>
          </c:spPr>
          <c:invertIfNegative val="0"/>
          <c:cat>
            <c:strRef>
              <c:f>'4.6 Future Supply'!$AP$6:$AQ$6</c:f>
              <c:strCache>
                <c:ptCount val="2"/>
                <c:pt idx="0">
                  <c:v>General Needs</c:v>
                </c:pt>
                <c:pt idx="1">
                  <c:v>Specialist Provision</c:v>
                </c:pt>
              </c:strCache>
            </c:strRef>
          </c:cat>
          <c:val>
            <c:numRef>
              <c:f>'4.6 Future Supply'!$AP$11:$AQ$11</c:f>
              <c:numCache>
                <c:formatCode>0%</c:formatCode>
                <c:ptCount val="2"/>
                <c:pt idx="0">
                  <c:v>1.7825311942959002E-2</c:v>
                </c:pt>
                <c:pt idx="1">
                  <c:v>0</c:v>
                </c:pt>
              </c:numCache>
            </c:numRef>
          </c:val>
          <c:extLst>
            <c:ext xmlns:c16="http://schemas.microsoft.com/office/drawing/2014/chart" uri="{C3380CC4-5D6E-409C-BE32-E72D297353CC}">
              <c16:uniqueId val="{00000005-2F29-4E43-90EA-B83E4E2F7D5D}"/>
            </c:ext>
          </c:extLst>
        </c:ser>
        <c:ser>
          <c:idx val="5"/>
          <c:order val="5"/>
          <c:tx>
            <c:strRef>
              <c:f>'4.6 Future Supply'!$AO$12</c:f>
              <c:strCache>
                <c:ptCount val="1"/>
                <c:pt idx="0">
                  <c:v>Dufftown</c:v>
                </c:pt>
              </c:strCache>
            </c:strRef>
          </c:tx>
          <c:spPr>
            <a:solidFill>
              <a:schemeClr val="accent4">
                <a:lumMod val="60000"/>
              </a:schemeClr>
            </a:solidFill>
            <a:ln>
              <a:noFill/>
            </a:ln>
            <a:effectLst/>
          </c:spPr>
          <c:invertIfNegative val="0"/>
          <c:cat>
            <c:strRef>
              <c:f>'4.6 Future Supply'!$AP$6:$AQ$6</c:f>
              <c:strCache>
                <c:ptCount val="2"/>
                <c:pt idx="0">
                  <c:v>General Needs</c:v>
                </c:pt>
                <c:pt idx="1">
                  <c:v>Specialist Provision</c:v>
                </c:pt>
              </c:strCache>
            </c:strRef>
          </c:cat>
          <c:val>
            <c:numRef>
              <c:f>'4.6 Future Supply'!$AP$12:$AQ$12</c:f>
              <c:numCache>
                <c:formatCode>0%</c:formatCode>
                <c:ptCount val="2"/>
                <c:pt idx="0">
                  <c:v>4.0998217468805706E-2</c:v>
                </c:pt>
                <c:pt idx="1">
                  <c:v>0</c:v>
                </c:pt>
              </c:numCache>
            </c:numRef>
          </c:val>
          <c:extLst>
            <c:ext xmlns:c16="http://schemas.microsoft.com/office/drawing/2014/chart" uri="{C3380CC4-5D6E-409C-BE32-E72D297353CC}">
              <c16:uniqueId val="{00000006-2F29-4E43-90EA-B83E4E2F7D5D}"/>
            </c:ext>
          </c:extLst>
        </c:ser>
        <c:ser>
          <c:idx val="6"/>
          <c:order val="6"/>
          <c:tx>
            <c:strRef>
              <c:f>'4.6 Future Supply'!$AO$13</c:f>
              <c:strCache>
                <c:ptCount val="1"/>
                <c:pt idx="0">
                  <c:v>Elgin</c:v>
                </c:pt>
              </c:strCache>
            </c:strRef>
          </c:tx>
          <c:spPr>
            <a:solidFill>
              <a:schemeClr val="accent6">
                <a:lumMod val="80000"/>
                <a:lumOff val="20000"/>
              </a:schemeClr>
            </a:solidFill>
            <a:ln>
              <a:noFill/>
            </a:ln>
            <a:effectLst/>
          </c:spPr>
          <c:invertIfNegative val="0"/>
          <c:cat>
            <c:strRef>
              <c:f>'4.6 Future Supply'!$AP$6:$AQ$6</c:f>
              <c:strCache>
                <c:ptCount val="2"/>
                <c:pt idx="0">
                  <c:v>General Needs</c:v>
                </c:pt>
                <c:pt idx="1">
                  <c:v>Specialist Provision</c:v>
                </c:pt>
              </c:strCache>
            </c:strRef>
          </c:cat>
          <c:val>
            <c:numRef>
              <c:f>'4.6 Future Supply'!$AP$13:$AQ$13</c:f>
              <c:numCache>
                <c:formatCode>0%</c:formatCode>
                <c:ptCount val="2"/>
                <c:pt idx="0">
                  <c:v>0.49197860962566847</c:v>
                </c:pt>
                <c:pt idx="1">
                  <c:v>0.47787610619469029</c:v>
                </c:pt>
              </c:numCache>
            </c:numRef>
          </c:val>
          <c:extLst>
            <c:ext xmlns:c16="http://schemas.microsoft.com/office/drawing/2014/chart" uri="{C3380CC4-5D6E-409C-BE32-E72D297353CC}">
              <c16:uniqueId val="{00000007-2F29-4E43-90EA-B83E4E2F7D5D}"/>
            </c:ext>
          </c:extLst>
        </c:ser>
        <c:ser>
          <c:idx val="7"/>
          <c:order val="7"/>
          <c:tx>
            <c:strRef>
              <c:f>'4.6 Future Supply'!$AO$14</c:f>
              <c:strCache>
                <c:ptCount val="1"/>
                <c:pt idx="0">
                  <c:v>Findochty</c:v>
                </c:pt>
              </c:strCache>
            </c:strRef>
          </c:tx>
          <c:spPr>
            <a:solidFill>
              <a:schemeClr val="accent5">
                <a:lumMod val="80000"/>
                <a:lumOff val="20000"/>
              </a:schemeClr>
            </a:solidFill>
            <a:ln>
              <a:noFill/>
            </a:ln>
            <a:effectLst/>
          </c:spPr>
          <c:invertIfNegative val="0"/>
          <c:cat>
            <c:strRef>
              <c:f>'4.6 Future Supply'!$AP$6:$AQ$6</c:f>
              <c:strCache>
                <c:ptCount val="2"/>
                <c:pt idx="0">
                  <c:v>General Needs</c:v>
                </c:pt>
                <c:pt idx="1">
                  <c:v>Specialist Provision</c:v>
                </c:pt>
              </c:strCache>
            </c:strRef>
          </c:cat>
          <c:val>
            <c:numRef>
              <c:f>'4.6 Future Supply'!$AP$14:$AQ$14</c:f>
              <c:numCache>
                <c:formatCode>0%</c:formatCode>
                <c:ptCount val="2"/>
                <c:pt idx="0">
                  <c:v>1.06951871657754E-2</c:v>
                </c:pt>
                <c:pt idx="1">
                  <c:v>0</c:v>
                </c:pt>
              </c:numCache>
            </c:numRef>
          </c:val>
          <c:extLst>
            <c:ext xmlns:c16="http://schemas.microsoft.com/office/drawing/2014/chart" uri="{C3380CC4-5D6E-409C-BE32-E72D297353CC}">
              <c16:uniqueId val="{00000008-2F29-4E43-90EA-B83E4E2F7D5D}"/>
            </c:ext>
          </c:extLst>
        </c:ser>
        <c:ser>
          <c:idx val="8"/>
          <c:order val="8"/>
          <c:tx>
            <c:strRef>
              <c:f>'4.6 Future Supply'!$AO$15</c:f>
              <c:strCache>
                <c:ptCount val="1"/>
                <c:pt idx="0">
                  <c:v>Forres</c:v>
                </c:pt>
              </c:strCache>
            </c:strRef>
          </c:tx>
          <c:spPr>
            <a:solidFill>
              <a:schemeClr val="accent4">
                <a:lumMod val="80000"/>
                <a:lumOff val="20000"/>
              </a:schemeClr>
            </a:solidFill>
            <a:ln>
              <a:noFill/>
            </a:ln>
            <a:effectLst/>
          </c:spPr>
          <c:invertIfNegative val="0"/>
          <c:cat>
            <c:strRef>
              <c:f>'4.6 Future Supply'!$AP$6:$AQ$6</c:f>
              <c:strCache>
                <c:ptCount val="2"/>
                <c:pt idx="0">
                  <c:v>General Needs</c:v>
                </c:pt>
                <c:pt idx="1">
                  <c:v>Specialist Provision</c:v>
                </c:pt>
              </c:strCache>
            </c:strRef>
          </c:cat>
          <c:val>
            <c:numRef>
              <c:f>'4.6 Future Supply'!$AP$15:$AQ$15</c:f>
              <c:numCache>
                <c:formatCode>0%</c:formatCode>
                <c:ptCount val="2"/>
                <c:pt idx="0">
                  <c:v>7.575757575757576E-2</c:v>
                </c:pt>
                <c:pt idx="1">
                  <c:v>0</c:v>
                </c:pt>
              </c:numCache>
            </c:numRef>
          </c:val>
          <c:extLst>
            <c:ext xmlns:c16="http://schemas.microsoft.com/office/drawing/2014/chart" uri="{C3380CC4-5D6E-409C-BE32-E72D297353CC}">
              <c16:uniqueId val="{00000009-2F29-4E43-90EA-B83E4E2F7D5D}"/>
            </c:ext>
          </c:extLst>
        </c:ser>
        <c:ser>
          <c:idx val="9"/>
          <c:order val="9"/>
          <c:tx>
            <c:strRef>
              <c:f>'4.6 Future Supply'!$AO$16</c:f>
              <c:strCache>
                <c:ptCount val="1"/>
                <c:pt idx="0">
                  <c:v>Fochabers</c:v>
                </c:pt>
              </c:strCache>
            </c:strRef>
          </c:tx>
          <c:spPr>
            <a:solidFill>
              <a:schemeClr val="accent6">
                <a:lumMod val="80000"/>
              </a:schemeClr>
            </a:solidFill>
            <a:ln>
              <a:noFill/>
            </a:ln>
            <a:effectLst/>
          </c:spPr>
          <c:invertIfNegative val="0"/>
          <c:cat>
            <c:strRef>
              <c:f>'4.6 Future Supply'!$AP$6:$AQ$6</c:f>
              <c:strCache>
                <c:ptCount val="2"/>
                <c:pt idx="0">
                  <c:v>General Needs</c:v>
                </c:pt>
                <c:pt idx="1">
                  <c:v>Specialist Provision</c:v>
                </c:pt>
              </c:strCache>
            </c:strRef>
          </c:cat>
          <c:val>
            <c:numRef>
              <c:f>'4.6 Future Supply'!$AP$16:$AQ$16</c:f>
              <c:numCache>
                <c:formatCode>0%</c:formatCode>
                <c:ptCount val="2"/>
                <c:pt idx="0">
                  <c:v>1.6042780748663103E-2</c:v>
                </c:pt>
                <c:pt idx="1">
                  <c:v>0.24778761061946902</c:v>
                </c:pt>
              </c:numCache>
            </c:numRef>
          </c:val>
          <c:extLst>
            <c:ext xmlns:c16="http://schemas.microsoft.com/office/drawing/2014/chart" uri="{C3380CC4-5D6E-409C-BE32-E72D297353CC}">
              <c16:uniqueId val="{0000000A-2F29-4E43-90EA-B83E4E2F7D5D}"/>
            </c:ext>
          </c:extLst>
        </c:ser>
        <c:ser>
          <c:idx val="10"/>
          <c:order val="10"/>
          <c:tx>
            <c:strRef>
              <c:f>'4.6 Future Supply'!$AO$17</c:f>
              <c:strCache>
                <c:ptCount val="1"/>
                <c:pt idx="0">
                  <c:v>Keith</c:v>
                </c:pt>
              </c:strCache>
            </c:strRef>
          </c:tx>
          <c:spPr>
            <a:solidFill>
              <a:schemeClr val="accent5">
                <a:lumMod val="80000"/>
              </a:schemeClr>
            </a:solidFill>
            <a:ln>
              <a:noFill/>
            </a:ln>
            <a:effectLst/>
          </c:spPr>
          <c:invertIfNegative val="0"/>
          <c:cat>
            <c:strRef>
              <c:f>'4.6 Future Supply'!$AP$6:$AQ$6</c:f>
              <c:strCache>
                <c:ptCount val="2"/>
                <c:pt idx="0">
                  <c:v>General Needs</c:v>
                </c:pt>
                <c:pt idx="1">
                  <c:v>Specialist Provision</c:v>
                </c:pt>
              </c:strCache>
            </c:strRef>
          </c:cat>
          <c:val>
            <c:numRef>
              <c:f>'4.6 Future Supply'!$AP$17:$AQ$17</c:f>
              <c:numCache>
                <c:formatCode>0%</c:formatCode>
                <c:ptCount val="2"/>
                <c:pt idx="0">
                  <c:v>6.1497326203208559E-2</c:v>
                </c:pt>
                <c:pt idx="1">
                  <c:v>8.4070796460176997E-2</c:v>
                </c:pt>
              </c:numCache>
            </c:numRef>
          </c:val>
          <c:extLst>
            <c:ext xmlns:c16="http://schemas.microsoft.com/office/drawing/2014/chart" uri="{C3380CC4-5D6E-409C-BE32-E72D297353CC}">
              <c16:uniqueId val="{0000000B-2F29-4E43-90EA-B83E4E2F7D5D}"/>
            </c:ext>
          </c:extLst>
        </c:ser>
        <c:ser>
          <c:idx val="11"/>
          <c:order val="11"/>
          <c:tx>
            <c:strRef>
              <c:f>'4.6 Future Supply'!$AO$18</c:f>
              <c:strCache>
                <c:ptCount val="1"/>
                <c:pt idx="0">
                  <c:v>Forres</c:v>
                </c:pt>
              </c:strCache>
            </c:strRef>
          </c:tx>
          <c:spPr>
            <a:solidFill>
              <a:schemeClr val="accent4">
                <a:lumMod val="80000"/>
              </a:schemeClr>
            </a:solidFill>
            <a:ln>
              <a:noFill/>
            </a:ln>
            <a:effectLst/>
          </c:spPr>
          <c:invertIfNegative val="0"/>
          <c:cat>
            <c:strRef>
              <c:f>'4.6 Future Supply'!$AP$6:$AQ$6</c:f>
              <c:strCache>
                <c:ptCount val="2"/>
                <c:pt idx="0">
                  <c:v>General Needs</c:v>
                </c:pt>
                <c:pt idx="1">
                  <c:v>Specialist Provision</c:v>
                </c:pt>
              </c:strCache>
            </c:strRef>
          </c:cat>
          <c:val>
            <c:numRef>
              <c:f>'4.6 Future Supply'!$AP$18:$AQ$18</c:f>
              <c:numCache>
                <c:formatCode>0%</c:formatCode>
                <c:ptCount val="2"/>
                <c:pt idx="0">
                  <c:v>7.575757575757576E-2</c:v>
                </c:pt>
                <c:pt idx="1">
                  <c:v>0</c:v>
                </c:pt>
              </c:numCache>
            </c:numRef>
          </c:val>
          <c:extLst>
            <c:ext xmlns:c16="http://schemas.microsoft.com/office/drawing/2014/chart" uri="{C3380CC4-5D6E-409C-BE32-E72D297353CC}">
              <c16:uniqueId val="{0000000C-2F29-4E43-90EA-B83E4E2F7D5D}"/>
            </c:ext>
          </c:extLst>
        </c:ser>
        <c:ser>
          <c:idx val="12"/>
          <c:order val="12"/>
          <c:tx>
            <c:strRef>
              <c:f>'4.6 Future Supply'!$AO$19</c:f>
              <c:strCache>
                <c:ptCount val="1"/>
                <c:pt idx="0">
                  <c:v>Hopeman</c:v>
                </c:pt>
              </c:strCache>
            </c:strRef>
          </c:tx>
          <c:spPr>
            <a:solidFill>
              <a:schemeClr val="accent6">
                <a:lumMod val="60000"/>
                <a:lumOff val="40000"/>
              </a:schemeClr>
            </a:solidFill>
            <a:ln>
              <a:noFill/>
            </a:ln>
            <a:effectLst/>
          </c:spPr>
          <c:invertIfNegative val="0"/>
          <c:cat>
            <c:strRef>
              <c:f>'4.6 Future Supply'!$AP$6:$AQ$6</c:f>
              <c:strCache>
                <c:ptCount val="2"/>
                <c:pt idx="0">
                  <c:v>General Needs</c:v>
                </c:pt>
                <c:pt idx="1">
                  <c:v>Specialist Provision</c:v>
                </c:pt>
              </c:strCache>
            </c:strRef>
          </c:cat>
          <c:val>
            <c:numRef>
              <c:f>'4.6 Future Supply'!$AP$19:$AQ$19</c:f>
              <c:numCache>
                <c:formatCode>0%</c:formatCode>
                <c:ptCount val="2"/>
                <c:pt idx="0">
                  <c:v>1.06951871657754E-2</c:v>
                </c:pt>
                <c:pt idx="1">
                  <c:v>0</c:v>
                </c:pt>
              </c:numCache>
            </c:numRef>
          </c:val>
          <c:extLst>
            <c:ext xmlns:c16="http://schemas.microsoft.com/office/drawing/2014/chart" uri="{C3380CC4-5D6E-409C-BE32-E72D297353CC}">
              <c16:uniqueId val="{0000000D-2F29-4E43-90EA-B83E4E2F7D5D}"/>
            </c:ext>
          </c:extLst>
        </c:ser>
        <c:ser>
          <c:idx val="13"/>
          <c:order val="13"/>
          <c:tx>
            <c:strRef>
              <c:f>'4.6 Future Supply'!$AO$20</c:f>
              <c:strCache>
                <c:ptCount val="1"/>
                <c:pt idx="0">
                  <c:v>Lhanbryde</c:v>
                </c:pt>
              </c:strCache>
            </c:strRef>
          </c:tx>
          <c:spPr>
            <a:solidFill>
              <a:schemeClr val="accent5">
                <a:lumMod val="60000"/>
                <a:lumOff val="40000"/>
              </a:schemeClr>
            </a:solidFill>
            <a:ln>
              <a:noFill/>
            </a:ln>
            <a:effectLst/>
          </c:spPr>
          <c:invertIfNegative val="0"/>
          <c:cat>
            <c:strRef>
              <c:f>'4.6 Future Supply'!$AP$6:$AQ$6</c:f>
              <c:strCache>
                <c:ptCount val="2"/>
                <c:pt idx="0">
                  <c:v>General Needs</c:v>
                </c:pt>
                <c:pt idx="1">
                  <c:v>Specialist Provision</c:v>
                </c:pt>
              </c:strCache>
            </c:strRef>
          </c:cat>
          <c:val>
            <c:numRef>
              <c:f>'4.6 Future Supply'!$AP$20:$AQ$20</c:f>
              <c:numCache>
                <c:formatCode>0%</c:formatCode>
                <c:ptCount val="2"/>
                <c:pt idx="0">
                  <c:v>3.2085561497326207E-2</c:v>
                </c:pt>
                <c:pt idx="1">
                  <c:v>7.0796460176991149E-2</c:v>
                </c:pt>
              </c:numCache>
            </c:numRef>
          </c:val>
          <c:extLst>
            <c:ext xmlns:c16="http://schemas.microsoft.com/office/drawing/2014/chart" uri="{C3380CC4-5D6E-409C-BE32-E72D297353CC}">
              <c16:uniqueId val="{0000000E-2F29-4E43-90EA-B83E4E2F7D5D}"/>
            </c:ext>
          </c:extLst>
        </c:ser>
        <c:ser>
          <c:idx val="14"/>
          <c:order val="14"/>
          <c:tx>
            <c:strRef>
              <c:f>'4.6 Future Supply'!$AO$21</c:f>
              <c:strCache>
                <c:ptCount val="1"/>
                <c:pt idx="0">
                  <c:v>Lossiemouth</c:v>
                </c:pt>
              </c:strCache>
            </c:strRef>
          </c:tx>
          <c:spPr>
            <a:solidFill>
              <a:schemeClr val="accent4">
                <a:lumMod val="60000"/>
                <a:lumOff val="40000"/>
              </a:schemeClr>
            </a:solidFill>
            <a:ln>
              <a:noFill/>
            </a:ln>
            <a:effectLst/>
          </c:spPr>
          <c:invertIfNegative val="0"/>
          <c:cat>
            <c:strRef>
              <c:f>'4.6 Future Supply'!$AP$6:$AQ$6</c:f>
              <c:strCache>
                <c:ptCount val="2"/>
                <c:pt idx="0">
                  <c:v>General Needs</c:v>
                </c:pt>
                <c:pt idx="1">
                  <c:v>Specialist Provision</c:v>
                </c:pt>
              </c:strCache>
            </c:strRef>
          </c:cat>
          <c:val>
            <c:numRef>
              <c:f>'4.6 Future Supply'!$AP$21:$AQ$21</c:f>
              <c:numCache>
                <c:formatCode>0%</c:formatCode>
                <c:ptCount val="2"/>
                <c:pt idx="0">
                  <c:v>3.2085561497326207E-2</c:v>
                </c:pt>
                <c:pt idx="1">
                  <c:v>4.4247787610619468E-2</c:v>
                </c:pt>
              </c:numCache>
            </c:numRef>
          </c:val>
          <c:extLst>
            <c:ext xmlns:c16="http://schemas.microsoft.com/office/drawing/2014/chart" uri="{C3380CC4-5D6E-409C-BE32-E72D297353CC}">
              <c16:uniqueId val="{0000000F-2F29-4E43-90EA-B83E4E2F7D5D}"/>
            </c:ext>
          </c:extLst>
        </c:ser>
        <c:ser>
          <c:idx val="15"/>
          <c:order val="15"/>
          <c:tx>
            <c:strRef>
              <c:f>'4.6 Future Supply'!$AO$22</c:f>
              <c:strCache>
                <c:ptCount val="1"/>
                <c:pt idx="0">
                  <c:v>Portknockie</c:v>
                </c:pt>
              </c:strCache>
            </c:strRef>
          </c:tx>
          <c:spPr>
            <a:solidFill>
              <a:schemeClr val="accent6">
                <a:lumMod val="50000"/>
              </a:schemeClr>
            </a:solidFill>
            <a:ln>
              <a:noFill/>
            </a:ln>
            <a:effectLst/>
          </c:spPr>
          <c:invertIfNegative val="0"/>
          <c:cat>
            <c:strRef>
              <c:f>'4.6 Future Supply'!$AP$6:$AQ$6</c:f>
              <c:strCache>
                <c:ptCount val="2"/>
                <c:pt idx="0">
                  <c:v>General Needs</c:v>
                </c:pt>
                <c:pt idx="1">
                  <c:v>Specialist Provision</c:v>
                </c:pt>
              </c:strCache>
            </c:strRef>
          </c:cat>
          <c:val>
            <c:numRef>
              <c:f>'4.6 Future Supply'!$AP$22:$AQ$22</c:f>
              <c:numCache>
                <c:formatCode>0%</c:formatCode>
                <c:ptCount val="2"/>
                <c:pt idx="0">
                  <c:v>1.06951871657754E-2</c:v>
                </c:pt>
                <c:pt idx="1">
                  <c:v>0</c:v>
                </c:pt>
              </c:numCache>
            </c:numRef>
          </c:val>
          <c:extLst>
            <c:ext xmlns:c16="http://schemas.microsoft.com/office/drawing/2014/chart" uri="{C3380CC4-5D6E-409C-BE32-E72D297353CC}">
              <c16:uniqueId val="{00000010-2F29-4E43-90EA-B83E4E2F7D5D}"/>
            </c:ext>
          </c:extLst>
        </c:ser>
        <c:dLbls>
          <c:showLegendKey val="0"/>
          <c:showVal val="0"/>
          <c:showCatName val="0"/>
          <c:showSerName val="0"/>
          <c:showPercent val="0"/>
          <c:showBubbleSize val="0"/>
        </c:dLbls>
        <c:gapWidth val="219"/>
        <c:overlap val="100"/>
        <c:axId val="893563480"/>
        <c:axId val="893563808"/>
        <c:extLst>
          <c:ext xmlns:c15="http://schemas.microsoft.com/office/drawing/2012/chart" uri="{02D57815-91ED-43cb-92C2-25804820EDAC}">
            <c15:filteredBarSeries>
              <c15:ser>
                <c:idx val="16"/>
                <c:order val="16"/>
                <c:tx>
                  <c:strRef>
                    <c:extLst>
                      <c:ext uri="{02D57815-91ED-43cb-92C2-25804820EDAC}">
                        <c15:formulaRef>
                          <c15:sqref>'4.6 Future Supply'!$AO$23</c15:sqref>
                        </c15:formulaRef>
                      </c:ext>
                    </c:extLst>
                    <c:strCache>
                      <c:ptCount val="1"/>
                      <c:pt idx="0">
                        <c:v>Total</c:v>
                      </c:pt>
                    </c:strCache>
                  </c:strRef>
                </c:tx>
                <c:spPr>
                  <a:solidFill>
                    <a:schemeClr val="accent5">
                      <a:lumMod val="50000"/>
                    </a:schemeClr>
                  </a:solidFill>
                  <a:ln>
                    <a:noFill/>
                  </a:ln>
                  <a:effectLst/>
                </c:spPr>
                <c:invertIfNegative val="0"/>
                <c:cat>
                  <c:strRef>
                    <c:extLst>
                      <c:ext uri="{02D57815-91ED-43cb-92C2-25804820EDAC}">
                        <c15:formulaRef>
                          <c15:sqref>'4.6 Future Supply'!$AP$6:$AQ$6</c15:sqref>
                        </c15:formulaRef>
                      </c:ext>
                    </c:extLst>
                    <c:strCache>
                      <c:ptCount val="2"/>
                      <c:pt idx="0">
                        <c:v>General Needs</c:v>
                      </c:pt>
                      <c:pt idx="1">
                        <c:v>Specialist Provision</c:v>
                      </c:pt>
                    </c:strCache>
                  </c:strRef>
                </c:cat>
                <c:val>
                  <c:numRef>
                    <c:extLst>
                      <c:ext uri="{02D57815-91ED-43cb-92C2-25804820EDAC}">
                        <c15:formulaRef>
                          <c15:sqref>'4.6 Future Supply'!$AP$23:$AQ$23</c15:sqref>
                        </c15:formulaRef>
                      </c:ext>
                    </c:extLst>
                    <c:numCache>
                      <c:formatCode>0%</c:formatCode>
                      <c:ptCount val="2"/>
                      <c:pt idx="0">
                        <c:v>1.0000000000000002</c:v>
                      </c:pt>
                      <c:pt idx="1">
                        <c:v>1</c:v>
                      </c:pt>
                    </c:numCache>
                  </c:numRef>
                </c:val>
                <c:extLst>
                  <c:ext xmlns:c16="http://schemas.microsoft.com/office/drawing/2014/chart" uri="{C3380CC4-5D6E-409C-BE32-E72D297353CC}">
                    <c16:uniqueId val="{00000011-2F29-4E43-90EA-B83E4E2F7D5D}"/>
                  </c:ext>
                </c:extLst>
              </c15:ser>
            </c15:filteredBarSeries>
          </c:ext>
        </c:extLst>
      </c:barChart>
      <c:catAx>
        <c:axId val="893563480"/>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93563808"/>
        <c:crosses val="autoZero"/>
        <c:auto val="1"/>
        <c:lblAlgn val="ctr"/>
        <c:lblOffset val="100"/>
        <c:noMultiLvlLbl val="0"/>
      </c:catAx>
      <c:valAx>
        <c:axId val="893563808"/>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9356348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GB"/>
              <a:t>Tenure Profile by Dwellings</a:t>
            </a:r>
          </a:p>
        </c:rich>
      </c:tx>
      <c:layout>
        <c:manualLayout>
          <c:xMode val="edge"/>
          <c:yMode val="edge"/>
          <c:x val="0.26468526013687543"/>
          <c:y val="3.125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title>
    <c:autoTitleDeleted val="0"/>
    <c:plotArea>
      <c:layout/>
      <c:barChart>
        <c:barDir val="bar"/>
        <c:grouping val="clustered"/>
        <c:varyColors val="0"/>
        <c:ser>
          <c:idx val="0"/>
          <c:order val="0"/>
          <c:tx>
            <c:strRef>
              <c:f>'4.2 Tenure Profile'!$C$99</c:f>
              <c:strCache>
                <c:ptCount val="1"/>
                <c:pt idx="0">
                  <c:v>Owner-occupied</c:v>
                </c:pt>
              </c:strCache>
            </c:strRef>
          </c:tx>
          <c:spPr>
            <a:solidFill>
              <a:schemeClr val="accent1"/>
            </a:solidFill>
            <a:ln>
              <a:noFill/>
            </a:ln>
            <a:effectLst/>
          </c:spPr>
          <c:invertIfNegative val="0"/>
          <c:cat>
            <c:strRef>
              <c:f>'4.2 Tenure Profile'!$B$100:$B$101</c:f>
              <c:strCache>
                <c:ptCount val="2"/>
                <c:pt idx="0">
                  <c:v>Moray</c:v>
                </c:pt>
                <c:pt idx="1">
                  <c:v>Scotland </c:v>
                </c:pt>
              </c:strCache>
            </c:strRef>
          </c:cat>
          <c:val>
            <c:numRef>
              <c:f>'4.2 Tenure Profile'!$C$100:$C$101</c:f>
              <c:numCache>
                <c:formatCode>0%</c:formatCode>
                <c:ptCount val="2"/>
                <c:pt idx="0">
                  <c:v>0.62</c:v>
                </c:pt>
                <c:pt idx="1">
                  <c:v>0.61719000000000002</c:v>
                </c:pt>
              </c:numCache>
            </c:numRef>
          </c:val>
          <c:extLst>
            <c:ext xmlns:c16="http://schemas.microsoft.com/office/drawing/2014/chart" uri="{C3380CC4-5D6E-409C-BE32-E72D297353CC}">
              <c16:uniqueId val="{00000000-E59F-426E-96A4-C278A3DC5660}"/>
            </c:ext>
          </c:extLst>
        </c:ser>
        <c:ser>
          <c:idx val="1"/>
          <c:order val="1"/>
          <c:tx>
            <c:strRef>
              <c:f>'4.2 Tenure Profile'!$D$99</c:f>
              <c:strCache>
                <c:ptCount val="1"/>
                <c:pt idx="0">
                  <c:v>Social Housing</c:v>
                </c:pt>
              </c:strCache>
            </c:strRef>
          </c:tx>
          <c:spPr>
            <a:solidFill>
              <a:schemeClr val="accent2"/>
            </a:solidFill>
            <a:ln>
              <a:noFill/>
            </a:ln>
            <a:effectLst/>
          </c:spPr>
          <c:invertIfNegative val="0"/>
          <c:cat>
            <c:strRef>
              <c:f>'4.2 Tenure Profile'!$B$100:$B$101</c:f>
              <c:strCache>
                <c:ptCount val="2"/>
                <c:pt idx="0">
                  <c:v>Moray</c:v>
                </c:pt>
                <c:pt idx="1">
                  <c:v>Scotland </c:v>
                </c:pt>
              </c:strCache>
            </c:strRef>
          </c:cat>
          <c:val>
            <c:numRef>
              <c:f>'4.2 Tenure Profile'!$D$100:$D$101</c:f>
              <c:numCache>
                <c:formatCode>0%</c:formatCode>
                <c:ptCount val="2"/>
                <c:pt idx="0">
                  <c:v>0.23</c:v>
                </c:pt>
                <c:pt idx="1">
                  <c:v>0.25753000000000004</c:v>
                </c:pt>
              </c:numCache>
            </c:numRef>
          </c:val>
          <c:extLst>
            <c:ext xmlns:c16="http://schemas.microsoft.com/office/drawing/2014/chart" uri="{C3380CC4-5D6E-409C-BE32-E72D297353CC}">
              <c16:uniqueId val="{00000001-E59F-426E-96A4-C278A3DC5660}"/>
            </c:ext>
          </c:extLst>
        </c:ser>
        <c:ser>
          <c:idx val="2"/>
          <c:order val="2"/>
          <c:tx>
            <c:strRef>
              <c:f>'4.2 Tenure Profile'!$E$99</c:f>
              <c:strCache>
                <c:ptCount val="1"/>
                <c:pt idx="0">
                  <c:v>Private Rented</c:v>
                </c:pt>
              </c:strCache>
            </c:strRef>
          </c:tx>
          <c:spPr>
            <a:solidFill>
              <a:schemeClr val="accent3"/>
            </a:solidFill>
            <a:ln>
              <a:noFill/>
            </a:ln>
            <a:effectLst/>
          </c:spPr>
          <c:invertIfNegative val="0"/>
          <c:cat>
            <c:strRef>
              <c:f>'4.2 Tenure Profile'!$B$100:$B$101</c:f>
              <c:strCache>
                <c:ptCount val="2"/>
                <c:pt idx="0">
                  <c:v>Moray</c:v>
                </c:pt>
                <c:pt idx="1">
                  <c:v>Scotland </c:v>
                </c:pt>
              </c:strCache>
            </c:strRef>
          </c:cat>
          <c:val>
            <c:numRef>
              <c:f>'4.2 Tenure Profile'!$E$100:$E$101</c:f>
              <c:numCache>
                <c:formatCode>0%</c:formatCode>
                <c:ptCount val="2"/>
                <c:pt idx="0">
                  <c:v>0.14000000000000001</c:v>
                </c:pt>
                <c:pt idx="1">
                  <c:v>0.12528</c:v>
                </c:pt>
              </c:numCache>
            </c:numRef>
          </c:val>
          <c:extLst>
            <c:ext xmlns:c16="http://schemas.microsoft.com/office/drawing/2014/chart" uri="{C3380CC4-5D6E-409C-BE32-E72D297353CC}">
              <c16:uniqueId val="{00000002-E59F-426E-96A4-C278A3DC5660}"/>
            </c:ext>
          </c:extLst>
        </c:ser>
        <c:dLbls>
          <c:showLegendKey val="0"/>
          <c:showVal val="0"/>
          <c:showCatName val="0"/>
          <c:showSerName val="0"/>
          <c:showPercent val="0"/>
          <c:showBubbleSize val="0"/>
        </c:dLbls>
        <c:gapWidth val="182"/>
        <c:axId val="570076744"/>
        <c:axId val="570073792"/>
      </c:barChart>
      <c:catAx>
        <c:axId val="570076744"/>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570073792"/>
        <c:crosses val="autoZero"/>
        <c:auto val="1"/>
        <c:lblAlgn val="ctr"/>
        <c:lblOffset val="100"/>
        <c:noMultiLvlLbl val="0"/>
      </c:catAx>
      <c:valAx>
        <c:axId val="570073792"/>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57007674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Estimated</a:t>
            </a:r>
            <a:r>
              <a:rPr lang="en-GB" baseline="0"/>
              <a:t> stock of dwellings by tenure and local authority (2019)</a:t>
            </a:r>
            <a:endParaRPr lang="en-GB"/>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tx>
            <c:strRef>
              <c:f>'[1]Tenure Profile'!$B$24</c:f>
              <c:strCache>
                <c:ptCount val="1"/>
                <c:pt idx="0">
                  <c:v>Moray</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F84E-4B4D-9553-9C0B9AF6501B}"/>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F84E-4B4D-9553-9C0B9AF6501B}"/>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F84E-4B4D-9553-9C0B9AF6501B}"/>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F84E-4B4D-9553-9C0B9AF6501B}"/>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F84E-4B4D-9553-9C0B9AF6501B}"/>
              </c:ext>
            </c:extLst>
          </c:dPt>
          <c:dLbls>
            <c:numFmt formatCode="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n-US"/>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'[1]Tenure Profile'!$C$23:$G$23</c:f>
              <c:strCache>
                <c:ptCount val="5"/>
                <c:pt idx="0">
                  <c:v>Owner occupied</c:v>
                </c:pt>
                <c:pt idx="1">
                  <c:v>Rented privately or with a job/business</c:v>
                </c:pt>
                <c:pt idx="2">
                  <c:v>Vacant private dwellings and second homes</c:v>
                </c:pt>
                <c:pt idx="3">
                  <c:v>Rented from housing associations</c:v>
                </c:pt>
                <c:pt idx="4">
                  <c:v>Rented from local authorities</c:v>
                </c:pt>
              </c:strCache>
            </c:strRef>
          </c:cat>
          <c:val>
            <c:numRef>
              <c:f>'[1]Tenure Profile'!$C$24:$G$24</c:f>
              <c:numCache>
                <c:formatCode>General</c:formatCode>
                <c:ptCount val="5"/>
                <c:pt idx="0">
                  <c:v>0.57999999999999996</c:v>
                </c:pt>
                <c:pt idx="1">
                  <c:v>0.18</c:v>
                </c:pt>
                <c:pt idx="2">
                  <c:v>0.06</c:v>
                </c:pt>
                <c:pt idx="3">
                  <c:v>0.05</c:v>
                </c:pt>
                <c:pt idx="4">
                  <c:v>0.13</c:v>
                </c:pt>
              </c:numCache>
            </c:numRef>
          </c:val>
          <c:extLst>
            <c:ext xmlns:c16="http://schemas.microsoft.com/office/drawing/2014/chart" uri="{C3380CC4-5D6E-409C-BE32-E72D297353CC}">
              <c16:uniqueId val="{0000000A-F84E-4B4D-9553-9C0B9AF6501B}"/>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Household Tenure Profile by Flatted Dwellings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tx>
            <c:strRef>
              <c:f>'4.2 Tenure Profile'!$C$135</c:f>
              <c:strCache>
                <c:ptCount val="1"/>
                <c:pt idx="0">
                  <c:v>Owner-occupied</c:v>
                </c:pt>
              </c:strCache>
            </c:strRef>
          </c:tx>
          <c:spPr>
            <a:solidFill>
              <a:schemeClr val="accent1"/>
            </a:solidFill>
            <a:ln>
              <a:noFill/>
            </a:ln>
            <a:effectLst/>
          </c:spPr>
          <c:invertIfNegative val="0"/>
          <c:cat>
            <c:strRef>
              <c:f>'4.2 Tenure Profile'!$B$136:$B$137</c:f>
              <c:strCache>
                <c:ptCount val="2"/>
                <c:pt idx="0">
                  <c:v>Moray</c:v>
                </c:pt>
                <c:pt idx="1">
                  <c:v>Scotland </c:v>
                </c:pt>
              </c:strCache>
            </c:strRef>
          </c:cat>
          <c:val>
            <c:numRef>
              <c:f>'4.2 Tenure Profile'!$C$136:$C$137</c:f>
              <c:numCache>
                <c:formatCode>0%</c:formatCode>
                <c:ptCount val="2"/>
                <c:pt idx="0">
                  <c:v>0.05</c:v>
                </c:pt>
                <c:pt idx="1">
                  <c:v>0.21973000000000001</c:v>
                </c:pt>
              </c:numCache>
            </c:numRef>
          </c:val>
          <c:extLst>
            <c:ext xmlns:c16="http://schemas.microsoft.com/office/drawing/2014/chart" uri="{C3380CC4-5D6E-409C-BE32-E72D297353CC}">
              <c16:uniqueId val="{00000000-1E29-4396-B812-6BB7AC676661}"/>
            </c:ext>
          </c:extLst>
        </c:ser>
        <c:ser>
          <c:idx val="1"/>
          <c:order val="1"/>
          <c:tx>
            <c:strRef>
              <c:f>'4.2 Tenure Profile'!$D$135</c:f>
              <c:strCache>
                <c:ptCount val="1"/>
                <c:pt idx="0">
                  <c:v>Social Housing</c:v>
                </c:pt>
              </c:strCache>
            </c:strRef>
          </c:tx>
          <c:spPr>
            <a:solidFill>
              <a:schemeClr val="accent2"/>
            </a:solidFill>
            <a:ln>
              <a:noFill/>
            </a:ln>
            <a:effectLst/>
          </c:spPr>
          <c:invertIfNegative val="0"/>
          <c:cat>
            <c:strRef>
              <c:f>'4.2 Tenure Profile'!$B$136:$B$137</c:f>
              <c:strCache>
                <c:ptCount val="2"/>
                <c:pt idx="0">
                  <c:v>Moray</c:v>
                </c:pt>
                <c:pt idx="1">
                  <c:v>Scotland </c:v>
                </c:pt>
              </c:strCache>
            </c:strRef>
          </c:cat>
          <c:val>
            <c:numRef>
              <c:f>'4.2 Tenure Profile'!$D$136:$D$137</c:f>
              <c:numCache>
                <c:formatCode>0%</c:formatCode>
                <c:ptCount val="2"/>
                <c:pt idx="0">
                  <c:v>0.31</c:v>
                </c:pt>
                <c:pt idx="1">
                  <c:v>0.56423000000000001</c:v>
                </c:pt>
              </c:numCache>
            </c:numRef>
          </c:val>
          <c:extLst>
            <c:ext xmlns:c16="http://schemas.microsoft.com/office/drawing/2014/chart" uri="{C3380CC4-5D6E-409C-BE32-E72D297353CC}">
              <c16:uniqueId val="{00000001-1E29-4396-B812-6BB7AC676661}"/>
            </c:ext>
          </c:extLst>
        </c:ser>
        <c:ser>
          <c:idx val="2"/>
          <c:order val="2"/>
          <c:tx>
            <c:strRef>
              <c:f>'4.2 Tenure Profile'!$E$135</c:f>
              <c:strCache>
                <c:ptCount val="1"/>
                <c:pt idx="0">
                  <c:v>Private Rented</c:v>
                </c:pt>
              </c:strCache>
            </c:strRef>
          </c:tx>
          <c:spPr>
            <a:solidFill>
              <a:schemeClr val="accent3"/>
            </a:solidFill>
            <a:ln>
              <a:noFill/>
            </a:ln>
            <a:effectLst/>
          </c:spPr>
          <c:invertIfNegative val="0"/>
          <c:cat>
            <c:strRef>
              <c:f>'4.2 Tenure Profile'!$B$136:$B$137</c:f>
              <c:strCache>
                <c:ptCount val="2"/>
                <c:pt idx="0">
                  <c:v>Moray</c:v>
                </c:pt>
                <c:pt idx="1">
                  <c:v>Scotland </c:v>
                </c:pt>
              </c:strCache>
            </c:strRef>
          </c:cat>
          <c:val>
            <c:numRef>
              <c:f>'4.2 Tenure Profile'!$E$136:$E$137</c:f>
              <c:numCache>
                <c:formatCode>0%</c:formatCode>
                <c:ptCount val="2"/>
                <c:pt idx="1">
                  <c:v>0.63978000000000002</c:v>
                </c:pt>
              </c:numCache>
            </c:numRef>
          </c:val>
          <c:extLst>
            <c:ext xmlns:c16="http://schemas.microsoft.com/office/drawing/2014/chart" uri="{C3380CC4-5D6E-409C-BE32-E72D297353CC}">
              <c16:uniqueId val="{00000003-1E29-4396-B812-6BB7AC676661}"/>
            </c:ext>
          </c:extLst>
        </c:ser>
        <c:dLbls>
          <c:showLegendKey val="0"/>
          <c:showVal val="0"/>
          <c:showCatName val="0"/>
          <c:showSerName val="0"/>
          <c:showPercent val="0"/>
          <c:showBubbleSize val="0"/>
        </c:dLbls>
        <c:gapWidth val="182"/>
        <c:axId val="639500920"/>
        <c:axId val="639497312"/>
      </c:barChart>
      <c:catAx>
        <c:axId val="639500920"/>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497312"/>
        <c:crosses val="autoZero"/>
        <c:auto val="1"/>
        <c:lblAlgn val="ctr"/>
        <c:lblOffset val="100"/>
        <c:noMultiLvlLbl val="0"/>
      </c:catAx>
      <c:valAx>
        <c:axId val="639497312"/>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50092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Household Tenure Profile by 3+ bedroom Dwellings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tx>
            <c:strRef>
              <c:f>'4.2 Tenure Profile'!$C$154:$C$155</c:f>
              <c:strCache>
                <c:ptCount val="2"/>
                <c:pt idx="0">
                  <c:v>Table 4.6c: Household Tenure Profile by 3+ bedroom Dwellings </c:v>
                </c:pt>
                <c:pt idx="1">
                  <c:v>Owner-occupied</c:v>
                </c:pt>
              </c:strCache>
            </c:strRef>
          </c:tx>
          <c:spPr>
            <a:solidFill>
              <a:schemeClr val="accent1"/>
            </a:solidFill>
            <a:ln>
              <a:noFill/>
            </a:ln>
            <a:effectLst/>
          </c:spPr>
          <c:invertIfNegative val="0"/>
          <c:cat>
            <c:strRef>
              <c:f>'4.2 Tenure Profile'!$B$156:$B$157</c:f>
              <c:strCache>
                <c:ptCount val="2"/>
                <c:pt idx="0">
                  <c:v>Moray</c:v>
                </c:pt>
                <c:pt idx="1">
                  <c:v>Scotland </c:v>
                </c:pt>
              </c:strCache>
            </c:strRef>
          </c:cat>
          <c:val>
            <c:numRef>
              <c:f>'4.2 Tenure Profile'!$C$156:$C$157</c:f>
              <c:numCache>
                <c:formatCode>0%</c:formatCode>
                <c:ptCount val="2"/>
                <c:pt idx="0">
                  <c:v>0.69</c:v>
                </c:pt>
                <c:pt idx="1">
                  <c:v>0.64539000000000002</c:v>
                </c:pt>
              </c:numCache>
            </c:numRef>
          </c:val>
          <c:extLst>
            <c:ext xmlns:c16="http://schemas.microsoft.com/office/drawing/2014/chart" uri="{C3380CC4-5D6E-409C-BE32-E72D297353CC}">
              <c16:uniqueId val="{00000000-3260-4CA8-BCA5-5670C2F13519}"/>
            </c:ext>
          </c:extLst>
        </c:ser>
        <c:ser>
          <c:idx val="1"/>
          <c:order val="1"/>
          <c:tx>
            <c:strRef>
              <c:f>'4.2 Tenure Profile'!$D$154:$D$155</c:f>
              <c:strCache>
                <c:ptCount val="2"/>
                <c:pt idx="0">
                  <c:v>Table 4.6c: Household Tenure Profile by 3+ bedroom Dwellings </c:v>
                </c:pt>
                <c:pt idx="1">
                  <c:v>Social Housing</c:v>
                </c:pt>
              </c:strCache>
            </c:strRef>
          </c:tx>
          <c:spPr>
            <a:solidFill>
              <a:schemeClr val="accent2"/>
            </a:solidFill>
            <a:ln>
              <a:noFill/>
            </a:ln>
            <a:effectLst/>
          </c:spPr>
          <c:invertIfNegative val="0"/>
          <c:cat>
            <c:strRef>
              <c:f>'4.2 Tenure Profile'!$B$156:$B$157</c:f>
              <c:strCache>
                <c:ptCount val="2"/>
                <c:pt idx="0">
                  <c:v>Moray</c:v>
                </c:pt>
                <c:pt idx="1">
                  <c:v>Scotland </c:v>
                </c:pt>
              </c:strCache>
            </c:strRef>
          </c:cat>
          <c:val>
            <c:numRef>
              <c:f>'4.2 Tenure Profile'!$D$156:$D$157</c:f>
              <c:numCache>
                <c:formatCode>0%</c:formatCode>
                <c:ptCount val="2"/>
                <c:pt idx="0">
                  <c:v>0.18</c:v>
                </c:pt>
                <c:pt idx="1">
                  <c:v>0.25154000000000004</c:v>
                </c:pt>
              </c:numCache>
            </c:numRef>
          </c:val>
          <c:extLst>
            <c:ext xmlns:c16="http://schemas.microsoft.com/office/drawing/2014/chart" uri="{C3380CC4-5D6E-409C-BE32-E72D297353CC}">
              <c16:uniqueId val="{00000001-3260-4CA8-BCA5-5670C2F13519}"/>
            </c:ext>
          </c:extLst>
        </c:ser>
        <c:ser>
          <c:idx val="2"/>
          <c:order val="2"/>
          <c:tx>
            <c:strRef>
              <c:f>'4.2 Tenure Profile'!$E$154:$E$155</c:f>
              <c:strCache>
                <c:ptCount val="2"/>
                <c:pt idx="0">
                  <c:v>Table 4.6c: Household Tenure Profile by 3+ bedroom Dwellings </c:v>
                </c:pt>
                <c:pt idx="1">
                  <c:v>Private Rented</c:v>
                </c:pt>
              </c:strCache>
            </c:strRef>
          </c:tx>
          <c:spPr>
            <a:solidFill>
              <a:schemeClr val="accent3"/>
            </a:solidFill>
            <a:ln>
              <a:noFill/>
            </a:ln>
            <a:effectLst/>
          </c:spPr>
          <c:invertIfNegative val="0"/>
          <c:cat>
            <c:strRef>
              <c:f>'4.2 Tenure Profile'!$B$156:$B$157</c:f>
              <c:strCache>
                <c:ptCount val="2"/>
                <c:pt idx="0">
                  <c:v>Moray</c:v>
                </c:pt>
                <c:pt idx="1">
                  <c:v>Scotland </c:v>
                </c:pt>
              </c:strCache>
            </c:strRef>
          </c:cat>
          <c:val>
            <c:numRef>
              <c:f>'4.2 Tenure Profile'!$E$156:$E$157</c:f>
              <c:numCache>
                <c:formatCode>0%</c:formatCode>
                <c:ptCount val="2"/>
                <c:pt idx="1">
                  <c:v>0.30735000000000001</c:v>
                </c:pt>
              </c:numCache>
            </c:numRef>
          </c:val>
          <c:extLst>
            <c:ext xmlns:c16="http://schemas.microsoft.com/office/drawing/2014/chart" uri="{C3380CC4-5D6E-409C-BE32-E72D297353CC}">
              <c16:uniqueId val="{00000003-3260-4CA8-BCA5-5670C2F13519}"/>
            </c:ext>
          </c:extLst>
        </c:ser>
        <c:dLbls>
          <c:showLegendKey val="0"/>
          <c:showVal val="0"/>
          <c:showCatName val="0"/>
          <c:showSerName val="0"/>
          <c:showPercent val="0"/>
          <c:showBubbleSize val="0"/>
        </c:dLbls>
        <c:gapWidth val="182"/>
        <c:axId val="639495344"/>
        <c:axId val="639500592"/>
      </c:barChart>
      <c:catAx>
        <c:axId val="639495344"/>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500592"/>
        <c:crosses val="autoZero"/>
        <c:auto val="1"/>
        <c:lblAlgn val="ctr"/>
        <c:lblOffset val="100"/>
        <c:noMultiLvlLbl val="0"/>
      </c:catAx>
      <c:valAx>
        <c:axId val="639500592"/>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49534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a:t>
            </a:r>
            <a:r>
              <a:rPr lang="en-GB" baseline="0"/>
              <a:t> Households by Housing Tenure (2011)</a:t>
            </a:r>
            <a:endParaRPr lang="en-GB"/>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'4.2 Tenure Profile'!$B$12</c:f>
              <c:strCache>
                <c:ptCount val="1"/>
                <c:pt idx="0">
                  <c:v>Moray</c:v>
                </c:pt>
              </c:strCache>
            </c:strRef>
          </c:tx>
          <c:spPr>
            <a:solidFill>
              <a:schemeClr val="accent1"/>
            </a:solidFill>
            <a:ln>
              <a:noFill/>
            </a:ln>
            <a:effectLst/>
          </c:spPr>
          <c:invertIfNegative val="0"/>
          <c:cat>
            <c:strRef>
              <c:extLst>
                <c:ext xmlns:c15="http://schemas.microsoft.com/office/drawing/2012/chart" uri="{02D57815-91ED-43cb-92C2-25804820EDAC}">
                  <c15:fullRef>
                    <c15:sqref>'4.2 Tenure Profile'!$C$10:$G$11</c15:sqref>
                  </c15:fullRef>
                </c:ext>
              </c:extLst>
              <c:f>'4.2 Tenure Profile'!$D$10:$G$11</c:f>
              <c:strCache>
                <c:ptCount val="4"/>
                <c:pt idx="0">
                  <c:v>Owned</c:v>
                </c:pt>
                <c:pt idx="1">
                  <c:v>Social Rented</c:v>
                </c:pt>
                <c:pt idx="2">
                  <c:v>Private Rented</c:v>
                </c:pt>
                <c:pt idx="3">
                  <c:v>Living Rent Free</c:v>
                </c:pt>
              </c:strCache>
            </c:strRef>
          </c:cat>
          <c:val>
            <c:numRef>
              <c:extLst>
                <c:ext xmlns:c15="http://schemas.microsoft.com/office/drawing/2012/chart" uri="{02D57815-91ED-43cb-92C2-25804820EDAC}">
                  <c15:fullRef>
                    <c15:sqref>'4.2 Tenure Profile'!$C$12:$G$12</c15:sqref>
                  </c15:fullRef>
                </c:ext>
              </c:extLst>
              <c:f>'4.2 Tenure Profile'!$D$12:$G$12</c:f>
              <c:numCache>
                <c:formatCode>0%</c:formatCode>
                <c:ptCount val="4"/>
                <c:pt idx="0">
                  <c:v>0.65683191053866508</c:v>
                </c:pt>
                <c:pt idx="1">
                  <c:v>0.19352503619389946</c:v>
                </c:pt>
                <c:pt idx="2">
                  <c:v>0.12620438320603064</c:v>
                </c:pt>
                <c:pt idx="3">
                  <c:v>2.106734561429784E-2</c:v>
                </c:pt>
              </c:numCache>
            </c:numRef>
          </c:val>
          <c:extLst>
            <c:ext xmlns:c16="http://schemas.microsoft.com/office/drawing/2014/chart" uri="{C3380CC4-5D6E-409C-BE32-E72D297353CC}">
              <c16:uniqueId val="{00000000-214E-4DFF-B613-70617ABA2351}"/>
            </c:ext>
          </c:extLst>
        </c:ser>
        <c:ser>
          <c:idx val="1"/>
          <c:order val="1"/>
          <c:tx>
            <c:strRef>
              <c:f>'4.2 Tenure Profile'!$B$13</c:f>
              <c:strCache>
                <c:ptCount val="1"/>
                <c:pt idx="0">
                  <c:v>Scotland </c:v>
                </c:pt>
              </c:strCache>
            </c:strRef>
          </c:tx>
          <c:spPr>
            <a:solidFill>
              <a:schemeClr val="accent2"/>
            </a:solidFill>
            <a:ln>
              <a:noFill/>
            </a:ln>
            <a:effectLst/>
          </c:spPr>
          <c:invertIfNegative val="0"/>
          <c:cat>
            <c:strRef>
              <c:extLst>
                <c:ext xmlns:c15="http://schemas.microsoft.com/office/drawing/2012/chart" uri="{02D57815-91ED-43cb-92C2-25804820EDAC}">
                  <c15:fullRef>
                    <c15:sqref>'4.2 Tenure Profile'!$C$10:$G$11</c15:sqref>
                  </c15:fullRef>
                </c:ext>
              </c:extLst>
              <c:f>'4.2 Tenure Profile'!$D$10:$G$11</c:f>
              <c:strCache>
                <c:ptCount val="4"/>
                <c:pt idx="0">
                  <c:v>Owned</c:v>
                </c:pt>
                <c:pt idx="1">
                  <c:v>Social Rented</c:v>
                </c:pt>
                <c:pt idx="2">
                  <c:v>Private Rented</c:v>
                </c:pt>
                <c:pt idx="3">
                  <c:v>Living Rent Free</c:v>
                </c:pt>
              </c:strCache>
            </c:strRef>
          </c:cat>
          <c:val>
            <c:numRef>
              <c:extLst>
                <c:ext xmlns:c15="http://schemas.microsoft.com/office/drawing/2012/chart" uri="{02D57815-91ED-43cb-92C2-25804820EDAC}">
                  <c15:fullRef>
                    <c15:sqref>'4.2 Tenure Profile'!$C$13:$G$13</c15:sqref>
                  </c15:fullRef>
                </c:ext>
              </c:extLst>
              <c:f>'4.2 Tenure Profile'!$D$13:$G$13</c:f>
              <c:numCache>
                <c:formatCode>0%</c:formatCode>
                <c:ptCount val="4"/>
                <c:pt idx="0">
                  <c:v>0.619942792769822</c:v>
                </c:pt>
                <c:pt idx="1">
                  <c:v>0.24293011943389539</c:v>
                </c:pt>
                <c:pt idx="2">
                  <c:v>0.124281380003262</c:v>
                </c:pt>
                <c:pt idx="3">
                  <c:v>1.2845707793020583E-2</c:v>
                </c:pt>
              </c:numCache>
            </c:numRef>
          </c:val>
          <c:extLst>
            <c:ext xmlns:c16="http://schemas.microsoft.com/office/drawing/2014/chart" uri="{C3380CC4-5D6E-409C-BE32-E72D297353CC}">
              <c16:uniqueId val="{00000001-214E-4DFF-B613-70617ABA2351}"/>
            </c:ext>
          </c:extLst>
        </c:ser>
        <c:dLbls>
          <c:showLegendKey val="0"/>
          <c:showVal val="0"/>
          <c:showCatName val="0"/>
          <c:showSerName val="0"/>
          <c:showPercent val="0"/>
          <c:showBubbleSize val="0"/>
        </c:dLbls>
        <c:gapWidth val="219"/>
        <c:overlap val="-27"/>
        <c:axId val="494611160"/>
        <c:axId val="494611488"/>
        <c:extLst>
          <c:ext xmlns:c15="http://schemas.microsoft.com/office/drawing/2012/chart" uri="{02D57815-91ED-43cb-92C2-25804820EDAC}">
            <c15:filteredBarSeries>
              <c15:ser>
                <c:idx val="2"/>
                <c:order val="2"/>
                <c:tx>
                  <c:strRef>
                    <c:extLst>
                      <c:ext uri="{02D57815-91ED-43cb-92C2-25804820EDAC}">
                        <c15:formulaRef>
                          <c15:sqref>'4.2 Tenure Profile'!$B$14</c15:sqref>
                        </c15:formulaRef>
                      </c:ext>
                    </c:extLst>
                    <c:strCache>
                      <c:ptCount val="1"/>
                      <c:pt idx="0">
                        <c:v>Source: 2011 Census: Scottish Council Area 2011 by Household tenure by Abode</c:v>
                      </c:pt>
                    </c:strCache>
                  </c:strRef>
                </c:tx>
                <c:spPr>
                  <a:solidFill>
                    <a:schemeClr val="accent3"/>
                  </a:solidFill>
                  <a:ln>
                    <a:noFill/>
                  </a:ln>
                  <a:effectLst/>
                </c:spPr>
                <c:invertIfNegative val="0"/>
                <c:cat>
                  <c:strRef>
                    <c:extLst>
                      <c:ext uri="{02D57815-91ED-43cb-92C2-25804820EDAC}">
                        <c15:fullRef>
                          <c15:sqref>'4.2 Tenure Profile'!$C$10:$G$11</c15:sqref>
                        </c15:fullRef>
                        <c15:formulaRef>
                          <c15:sqref>'4.2 Tenure Profile'!$D$10:$G$11</c15:sqref>
                        </c15:formulaRef>
                      </c:ext>
                    </c:extLst>
                    <c:strCache>
                      <c:ptCount val="4"/>
                      <c:pt idx="0">
                        <c:v>Owned</c:v>
                      </c:pt>
                      <c:pt idx="1">
                        <c:v>Social Rented</c:v>
                      </c:pt>
                      <c:pt idx="2">
                        <c:v>Private Rented</c:v>
                      </c:pt>
                      <c:pt idx="3">
                        <c:v>Living Rent Free</c:v>
                      </c:pt>
                    </c:strCache>
                  </c:strRef>
                </c:cat>
                <c:val>
                  <c:numRef>
                    <c:extLst>
                      <c:ext uri="{02D57815-91ED-43cb-92C2-25804820EDAC}">
                        <c15:fullRef>
                          <c15:sqref>'4.2 Tenure Profile'!$C$14:$G$14</c15:sqref>
                        </c15:fullRef>
                        <c15:formulaRef>
                          <c15:sqref>'4.2 Tenure Profile'!$D$14:$G$14</c15:sqref>
                        </c15:formulaRef>
                      </c:ext>
                    </c:extLst>
                    <c:numCache>
                      <c:formatCode>General</c:formatCode>
                      <c:ptCount val="4"/>
                    </c:numCache>
                  </c:numRef>
                </c:val>
                <c:extLst>
                  <c:ext xmlns:c16="http://schemas.microsoft.com/office/drawing/2014/chart" uri="{C3380CC4-5D6E-409C-BE32-E72D297353CC}">
                    <c16:uniqueId val="{00000002-214E-4DFF-B613-70617ABA2351}"/>
                  </c:ext>
                </c:extLst>
              </c15:ser>
            </c15:filteredBarSeries>
          </c:ext>
        </c:extLst>
      </c:barChart>
      <c:catAx>
        <c:axId val="4946111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94611488"/>
        <c:crosses val="autoZero"/>
        <c:auto val="1"/>
        <c:lblAlgn val="ctr"/>
        <c:lblOffset val="100"/>
        <c:noMultiLvlLbl val="0"/>
      </c:catAx>
      <c:valAx>
        <c:axId val="49461148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9461116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Housing</a:t>
            </a:r>
            <a:r>
              <a:rPr lang="en-GB" baseline="0"/>
              <a:t> Tenure within HMA's as a proportion of Moray</a:t>
            </a:r>
            <a:endParaRPr lang="en-GB"/>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1"/>
          <c:order val="1"/>
          <c:tx>
            <c:strRef>
              <c:f>'4.2 Tenure Profile'!$D$31</c:f>
              <c:strCache>
                <c:ptCount val="1"/>
                <c:pt idx="0">
                  <c:v>Owned outright</c:v>
                </c:pt>
              </c:strCache>
            </c:strRef>
          </c:tx>
          <c:spPr>
            <a:solidFill>
              <a:schemeClr val="accent2"/>
            </a:solidFill>
            <a:ln>
              <a:noFill/>
            </a:ln>
            <a:effectLst/>
          </c:spPr>
          <c:invertIfNegative val="0"/>
          <c:cat>
            <c:strRef>
              <c:extLst>
                <c:ext xmlns:c15="http://schemas.microsoft.com/office/drawing/2012/chart" uri="{02D57815-91ED-43cb-92C2-25804820EDAC}">
                  <c15:fullRef>
                    <c15:sqref>'4.2 Tenure Profile'!$B$32:$B$38</c15:sqref>
                  </c15:fullRef>
                </c:ext>
              </c:extLst>
              <c:f>'4.2 Tenure Profile'!$B$32:$B$37</c:f>
              <c:strCache>
                <c:ptCount val="6"/>
                <c:pt idx="0">
                  <c:v>Buckie</c:v>
                </c:pt>
                <c:pt idx="1">
                  <c:v>Cairngorms NP</c:v>
                </c:pt>
                <c:pt idx="2">
                  <c:v>Elgin</c:v>
                </c:pt>
                <c:pt idx="3">
                  <c:v>Forres</c:v>
                </c:pt>
                <c:pt idx="4">
                  <c:v>Keith</c:v>
                </c:pt>
                <c:pt idx="5">
                  <c:v>Speyside</c:v>
                </c:pt>
              </c:strCache>
            </c:strRef>
          </c:cat>
          <c:val>
            <c:numRef>
              <c:extLst>
                <c:ext xmlns:c15="http://schemas.microsoft.com/office/drawing/2012/chart" uri="{02D57815-91ED-43cb-92C2-25804820EDAC}">
                  <c15:fullRef>
                    <c15:sqref>'4.2 Tenure Profile'!$D$32:$D$38</c15:sqref>
                  </c15:fullRef>
                </c:ext>
              </c:extLst>
              <c:f>'4.2 Tenure Profile'!$D$32:$D$37</c:f>
              <c:numCache>
                <c:formatCode>0%</c:formatCode>
                <c:ptCount val="6"/>
                <c:pt idx="0">
                  <c:v>0.38854465769986396</c:v>
                </c:pt>
                <c:pt idx="1">
                  <c:v>0.37756497948016415</c:v>
                </c:pt>
                <c:pt idx="2">
                  <c:v>0.31872755259107233</c:v>
                </c:pt>
                <c:pt idx="3">
                  <c:v>0.33919633919633918</c:v>
                </c:pt>
                <c:pt idx="4">
                  <c:v>0.41761779338601113</c:v>
                </c:pt>
                <c:pt idx="5">
                  <c:v>0.39516702203269366</c:v>
                </c:pt>
              </c:numCache>
            </c:numRef>
          </c:val>
          <c:extLst>
            <c:ext xmlns:c16="http://schemas.microsoft.com/office/drawing/2014/chart" uri="{C3380CC4-5D6E-409C-BE32-E72D297353CC}">
              <c16:uniqueId val="{00000001-AA80-4DC8-9489-C16AE777A1DA}"/>
            </c:ext>
          </c:extLst>
        </c:ser>
        <c:ser>
          <c:idx val="2"/>
          <c:order val="2"/>
          <c:tx>
            <c:strRef>
              <c:f>'4.2 Tenure Profile'!$E$31</c:f>
              <c:strCache>
                <c:ptCount val="1"/>
                <c:pt idx="0">
                  <c:v>Owned mortgage</c:v>
                </c:pt>
              </c:strCache>
            </c:strRef>
          </c:tx>
          <c:spPr>
            <a:solidFill>
              <a:schemeClr val="accent3"/>
            </a:solidFill>
            <a:ln>
              <a:noFill/>
            </a:ln>
            <a:effectLst/>
          </c:spPr>
          <c:invertIfNegative val="0"/>
          <c:cat>
            <c:strRef>
              <c:extLst>
                <c:ext xmlns:c15="http://schemas.microsoft.com/office/drawing/2012/chart" uri="{02D57815-91ED-43cb-92C2-25804820EDAC}">
                  <c15:fullRef>
                    <c15:sqref>'4.2 Tenure Profile'!$B$32:$B$38</c15:sqref>
                  </c15:fullRef>
                </c:ext>
              </c:extLst>
              <c:f>'4.2 Tenure Profile'!$B$32:$B$37</c:f>
              <c:strCache>
                <c:ptCount val="6"/>
                <c:pt idx="0">
                  <c:v>Buckie</c:v>
                </c:pt>
                <c:pt idx="1">
                  <c:v>Cairngorms NP</c:v>
                </c:pt>
                <c:pt idx="2">
                  <c:v>Elgin</c:v>
                </c:pt>
                <c:pt idx="3">
                  <c:v>Forres</c:v>
                </c:pt>
                <c:pt idx="4">
                  <c:v>Keith</c:v>
                </c:pt>
                <c:pt idx="5">
                  <c:v>Speyside</c:v>
                </c:pt>
              </c:strCache>
            </c:strRef>
          </c:cat>
          <c:val>
            <c:numRef>
              <c:extLst>
                <c:ext xmlns:c15="http://schemas.microsoft.com/office/drawing/2012/chart" uri="{02D57815-91ED-43cb-92C2-25804820EDAC}">
                  <c15:fullRef>
                    <c15:sqref>'4.2 Tenure Profile'!$E$32:$E$38</c15:sqref>
                  </c15:fullRef>
                </c:ext>
              </c:extLst>
              <c:f>'4.2 Tenure Profile'!$E$32:$E$37</c:f>
              <c:numCache>
                <c:formatCode>0%</c:formatCode>
                <c:ptCount val="6"/>
                <c:pt idx="0">
                  <c:v>0.30995919601027655</c:v>
                </c:pt>
                <c:pt idx="1">
                  <c:v>0.23666210670314639</c:v>
                </c:pt>
                <c:pt idx="2">
                  <c:v>0.32924576706003078</c:v>
                </c:pt>
                <c:pt idx="3">
                  <c:v>0.29629629629629628</c:v>
                </c:pt>
                <c:pt idx="4">
                  <c:v>0.26426690079016679</c:v>
                </c:pt>
                <c:pt idx="5">
                  <c:v>0.29246624022743428</c:v>
                </c:pt>
              </c:numCache>
            </c:numRef>
          </c:val>
          <c:extLst>
            <c:ext xmlns:c16="http://schemas.microsoft.com/office/drawing/2014/chart" uri="{C3380CC4-5D6E-409C-BE32-E72D297353CC}">
              <c16:uniqueId val="{00000002-AA80-4DC8-9489-C16AE777A1DA}"/>
            </c:ext>
          </c:extLst>
        </c:ser>
        <c:ser>
          <c:idx val="3"/>
          <c:order val="3"/>
          <c:tx>
            <c:strRef>
              <c:f>'4.2 Tenure Profile'!$F$31</c:f>
              <c:strCache>
                <c:ptCount val="1"/>
                <c:pt idx="0">
                  <c:v>Social rented</c:v>
                </c:pt>
              </c:strCache>
            </c:strRef>
          </c:tx>
          <c:spPr>
            <a:solidFill>
              <a:schemeClr val="accent4"/>
            </a:solidFill>
            <a:ln>
              <a:noFill/>
            </a:ln>
            <a:effectLst/>
          </c:spPr>
          <c:invertIfNegative val="0"/>
          <c:cat>
            <c:strRef>
              <c:extLst>
                <c:ext xmlns:c15="http://schemas.microsoft.com/office/drawing/2012/chart" uri="{02D57815-91ED-43cb-92C2-25804820EDAC}">
                  <c15:fullRef>
                    <c15:sqref>'4.2 Tenure Profile'!$B$32:$B$38</c15:sqref>
                  </c15:fullRef>
                </c:ext>
              </c:extLst>
              <c:f>'4.2 Tenure Profile'!$B$32:$B$37</c:f>
              <c:strCache>
                <c:ptCount val="6"/>
                <c:pt idx="0">
                  <c:v>Buckie</c:v>
                </c:pt>
                <c:pt idx="1">
                  <c:v>Cairngorms NP</c:v>
                </c:pt>
                <c:pt idx="2">
                  <c:v>Elgin</c:v>
                </c:pt>
                <c:pt idx="3">
                  <c:v>Forres</c:v>
                </c:pt>
                <c:pt idx="4">
                  <c:v>Keith</c:v>
                </c:pt>
                <c:pt idx="5">
                  <c:v>Speyside</c:v>
                </c:pt>
              </c:strCache>
            </c:strRef>
          </c:cat>
          <c:val>
            <c:numRef>
              <c:extLst>
                <c:ext xmlns:c15="http://schemas.microsoft.com/office/drawing/2012/chart" uri="{02D57815-91ED-43cb-92C2-25804820EDAC}">
                  <c15:fullRef>
                    <c15:sqref>'4.2 Tenure Profile'!$F$32:$F$38</c15:sqref>
                  </c15:fullRef>
                </c:ext>
              </c:extLst>
              <c:f>'4.2 Tenure Profile'!$F$32:$F$37</c:f>
              <c:numCache>
                <c:formatCode>0%</c:formatCode>
                <c:ptCount val="6"/>
                <c:pt idx="0">
                  <c:v>0.21731902674928216</c:v>
                </c:pt>
                <c:pt idx="1">
                  <c:v>0.10533515731874145</c:v>
                </c:pt>
                <c:pt idx="2">
                  <c:v>0.19881990764494611</c:v>
                </c:pt>
                <c:pt idx="3">
                  <c:v>0.17374517374517376</c:v>
                </c:pt>
                <c:pt idx="4">
                  <c:v>0.19256657887035411</c:v>
                </c:pt>
                <c:pt idx="5">
                  <c:v>0.17412935323383086</c:v>
                </c:pt>
              </c:numCache>
            </c:numRef>
          </c:val>
          <c:extLst>
            <c:ext xmlns:c16="http://schemas.microsoft.com/office/drawing/2014/chart" uri="{C3380CC4-5D6E-409C-BE32-E72D297353CC}">
              <c16:uniqueId val="{00000003-AA80-4DC8-9489-C16AE777A1DA}"/>
            </c:ext>
          </c:extLst>
        </c:ser>
        <c:ser>
          <c:idx val="4"/>
          <c:order val="4"/>
          <c:tx>
            <c:strRef>
              <c:f>'4.2 Tenure Profile'!$G$31</c:f>
              <c:strCache>
                <c:ptCount val="1"/>
                <c:pt idx="0">
                  <c:v>Private rented</c:v>
                </c:pt>
              </c:strCache>
            </c:strRef>
          </c:tx>
          <c:spPr>
            <a:solidFill>
              <a:schemeClr val="accent5"/>
            </a:solidFill>
            <a:ln>
              <a:noFill/>
            </a:ln>
            <a:effectLst/>
          </c:spPr>
          <c:invertIfNegative val="0"/>
          <c:cat>
            <c:strRef>
              <c:extLst>
                <c:ext xmlns:c15="http://schemas.microsoft.com/office/drawing/2012/chart" uri="{02D57815-91ED-43cb-92C2-25804820EDAC}">
                  <c15:fullRef>
                    <c15:sqref>'4.2 Tenure Profile'!$B$32:$B$38</c15:sqref>
                  </c15:fullRef>
                </c:ext>
              </c:extLst>
              <c:f>'4.2 Tenure Profile'!$B$32:$B$37</c:f>
              <c:strCache>
                <c:ptCount val="6"/>
                <c:pt idx="0">
                  <c:v>Buckie</c:v>
                </c:pt>
                <c:pt idx="1">
                  <c:v>Cairngorms NP</c:v>
                </c:pt>
                <c:pt idx="2">
                  <c:v>Elgin</c:v>
                </c:pt>
                <c:pt idx="3">
                  <c:v>Forres</c:v>
                </c:pt>
                <c:pt idx="4">
                  <c:v>Keith</c:v>
                </c:pt>
                <c:pt idx="5">
                  <c:v>Speyside</c:v>
                </c:pt>
              </c:strCache>
            </c:strRef>
          </c:cat>
          <c:val>
            <c:numRef>
              <c:extLst>
                <c:ext xmlns:c15="http://schemas.microsoft.com/office/drawing/2012/chart" uri="{02D57815-91ED-43cb-92C2-25804820EDAC}">
                  <c15:fullRef>
                    <c15:sqref>'4.2 Tenure Profile'!$G$32:$G$38</c15:sqref>
                  </c15:fullRef>
                </c:ext>
              </c:extLst>
              <c:f>'4.2 Tenure Profile'!$G$32:$G$37</c:f>
              <c:numCache>
                <c:formatCode>0%</c:formatCode>
                <c:ptCount val="6"/>
                <c:pt idx="0">
                  <c:v>8.41771195405773E-2</c:v>
                </c:pt>
                <c:pt idx="1">
                  <c:v>0.280437756497948</c:v>
                </c:pt>
                <c:pt idx="2">
                  <c:v>0.15320677270395075</c:v>
                </c:pt>
                <c:pt idx="3">
                  <c:v>0.19076219076219075</c:v>
                </c:pt>
                <c:pt idx="4">
                  <c:v>0.12554872695346794</c:v>
                </c:pt>
                <c:pt idx="5">
                  <c:v>0.13823738450604123</c:v>
                </c:pt>
              </c:numCache>
            </c:numRef>
          </c:val>
          <c:extLst>
            <c:ext xmlns:c16="http://schemas.microsoft.com/office/drawing/2014/chart" uri="{C3380CC4-5D6E-409C-BE32-E72D297353CC}">
              <c16:uniqueId val="{00000004-AA80-4DC8-9489-C16AE777A1DA}"/>
            </c:ext>
          </c:extLst>
        </c:ser>
        <c:dLbls>
          <c:showLegendKey val="0"/>
          <c:showVal val="0"/>
          <c:showCatName val="0"/>
          <c:showSerName val="0"/>
          <c:showPercent val="0"/>
          <c:showBubbleSize val="0"/>
        </c:dLbls>
        <c:gapWidth val="219"/>
        <c:overlap val="-27"/>
        <c:axId val="648331624"/>
        <c:axId val="648339168"/>
        <c:extLst>
          <c:ext xmlns:c15="http://schemas.microsoft.com/office/drawing/2012/chart" uri="{02D57815-91ED-43cb-92C2-25804820EDAC}">
            <c15:filteredBarSeries>
              <c15:ser>
                <c:idx val="0"/>
                <c:order val="0"/>
                <c:tx>
                  <c:strRef>
                    <c:extLst>
                      <c:ext uri="{02D57815-91ED-43cb-92C2-25804820EDAC}">
                        <c15:formulaRef>
                          <c15:sqref>'4.2 Tenure Profile'!$C$30:$C$31</c15:sqref>
                        </c15:formulaRef>
                      </c:ext>
                    </c:extLst>
                    <c:strCache>
                      <c:ptCount val="2"/>
                      <c:pt idx="0">
                        <c:v>Table 4.3d Housing tenure within HMA's as % Moray</c:v>
                      </c:pt>
                      <c:pt idx="1">
                        <c:v>Total</c:v>
                      </c:pt>
                    </c:strCache>
                  </c:strRef>
                </c:tx>
                <c:spPr>
                  <a:solidFill>
                    <a:schemeClr val="accent1"/>
                  </a:solidFill>
                  <a:ln>
                    <a:noFill/>
                  </a:ln>
                  <a:effectLst/>
                </c:spPr>
                <c:invertIfNegative val="0"/>
                <c:cat>
                  <c:strRef>
                    <c:extLst>
                      <c:ext uri="{02D57815-91ED-43cb-92C2-25804820EDAC}">
                        <c15:fullRef>
                          <c15:sqref>'4.2 Tenure Profile'!$B$32:$B$38</c15:sqref>
                        </c15:fullRef>
                        <c15:formulaRef>
                          <c15:sqref>'4.2 Tenure Profile'!$B$32:$B$37</c15:sqref>
                        </c15:formulaRef>
                      </c:ext>
                    </c:extLst>
                    <c:strCache>
                      <c:ptCount val="6"/>
                      <c:pt idx="0">
                        <c:v>Buckie</c:v>
                      </c:pt>
                      <c:pt idx="1">
                        <c:v>Cairngorms NP</c:v>
                      </c:pt>
                      <c:pt idx="2">
                        <c:v>Elgin</c:v>
                      </c:pt>
                      <c:pt idx="3">
                        <c:v>Forres</c:v>
                      </c:pt>
                      <c:pt idx="4">
                        <c:v>Keith</c:v>
                      </c:pt>
                      <c:pt idx="5">
                        <c:v>Speyside</c:v>
                      </c:pt>
                    </c:strCache>
                  </c:strRef>
                </c:cat>
                <c:val>
                  <c:numRef>
                    <c:extLst>
                      <c:ext uri="{02D57815-91ED-43cb-92C2-25804820EDAC}">
                        <c15:fullRef>
                          <c15:sqref>'4.2 Tenure Profile'!$C$32:$C$38</c15:sqref>
                        </c15:fullRef>
                        <c15:formulaRef>
                          <c15:sqref>'4.2 Tenure Profile'!$C$32:$C$37</c15:sqref>
                        </c15:formulaRef>
                      </c:ext>
                    </c:extLst>
                    <c:numCache>
                      <c:formatCode>#,##0</c:formatCode>
                      <c:ptCount val="6"/>
                      <c:pt idx="0">
                        <c:v>6617</c:v>
                      </c:pt>
                      <c:pt idx="1">
                        <c:v>369</c:v>
                      </c:pt>
                      <c:pt idx="2">
                        <c:v>18868</c:v>
                      </c:pt>
                      <c:pt idx="3">
                        <c:v>6993</c:v>
                      </c:pt>
                      <c:pt idx="4">
                        <c:v>2918</c:v>
                      </c:pt>
                      <c:pt idx="5">
                        <c:v>2814</c:v>
                      </c:pt>
                    </c:numCache>
                  </c:numRef>
                </c:val>
                <c:extLst>
                  <c:ext xmlns:c16="http://schemas.microsoft.com/office/drawing/2014/chart" uri="{C3380CC4-5D6E-409C-BE32-E72D297353CC}">
                    <c16:uniqueId val="{00000000-AA80-4DC8-9489-C16AE777A1DA}"/>
                  </c:ext>
                </c:extLst>
              </c15:ser>
            </c15:filteredBarSeries>
          </c:ext>
        </c:extLst>
      </c:barChart>
      <c:catAx>
        <c:axId val="6483316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48339168"/>
        <c:crosses val="autoZero"/>
        <c:auto val="1"/>
        <c:lblAlgn val="ctr"/>
        <c:lblOffset val="100"/>
        <c:noMultiLvlLbl val="0"/>
      </c:catAx>
      <c:valAx>
        <c:axId val="64833916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4833162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Distribution of housing</a:t>
            </a:r>
            <a:r>
              <a:rPr lang="en-US" baseline="0"/>
              <a:t> units within Moray (%)</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5"/>
          <c:order val="5"/>
          <c:tx>
            <c:strRef>
              <c:f>'4.2 Tenure Profile'!$H$20</c:f>
              <c:strCache>
                <c:ptCount val="1"/>
                <c:pt idx="0">
                  <c:v>Overall distribution</c:v>
                </c:pt>
              </c:strCache>
            </c:strRef>
          </c:tx>
          <c:spPr>
            <a:solidFill>
              <a:schemeClr val="accent5"/>
            </a:solidFill>
            <a:ln>
              <a:noFill/>
            </a:ln>
            <a:effectLst/>
          </c:spPr>
          <c:invertIfNegative val="0"/>
          <c:cat>
            <c:strRef>
              <c:extLst>
                <c:ext xmlns:c15="http://schemas.microsoft.com/office/drawing/2012/chart" uri="{02D57815-91ED-43cb-92C2-25804820EDAC}">
                  <c15:fullRef>
                    <c15:sqref>'4.2 Tenure Profile'!$B$21:$B$27</c15:sqref>
                  </c15:fullRef>
                </c:ext>
              </c:extLst>
              <c:f>'4.2 Tenure Profile'!$B$21:$B$26</c:f>
              <c:strCache>
                <c:ptCount val="6"/>
                <c:pt idx="0">
                  <c:v>Buckie</c:v>
                </c:pt>
                <c:pt idx="1">
                  <c:v>Cairngorms NP</c:v>
                </c:pt>
                <c:pt idx="2">
                  <c:v>Elgin</c:v>
                </c:pt>
                <c:pt idx="3">
                  <c:v>Forres</c:v>
                </c:pt>
                <c:pt idx="4">
                  <c:v>Keith</c:v>
                </c:pt>
                <c:pt idx="5">
                  <c:v>Speyside</c:v>
                </c:pt>
              </c:strCache>
            </c:strRef>
          </c:cat>
          <c:val>
            <c:numRef>
              <c:extLst>
                <c:ext xmlns:c15="http://schemas.microsoft.com/office/drawing/2012/chart" uri="{02D57815-91ED-43cb-92C2-25804820EDAC}">
                  <c15:fullRef>
                    <c15:sqref>'4.2 Tenure Profile'!$H$21:$H$27</c15:sqref>
                  </c15:fullRef>
                </c:ext>
              </c:extLst>
              <c:f>'4.2 Tenure Profile'!$H$21:$H$26</c:f>
              <c:numCache>
                <c:formatCode>0.0%</c:formatCode>
                <c:ptCount val="6"/>
                <c:pt idx="0">
                  <c:v>0.16516898806849384</c:v>
                </c:pt>
                <c:pt idx="1">
                  <c:v>1.8246717587739006E-2</c:v>
                </c:pt>
                <c:pt idx="2">
                  <c:v>0.48649593130647495</c:v>
                </c:pt>
                <c:pt idx="3">
                  <c:v>0.17455444061704359</c:v>
                </c:pt>
                <c:pt idx="4">
                  <c:v>8.5292796165942791E-2</c:v>
                </c:pt>
                <c:pt idx="5">
                  <c:v>7.0241126254305827E-2</c:v>
                </c:pt>
              </c:numCache>
            </c:numRef>
          </c:val>
          <c:extLst>
            <c:ext xmlns:c16="http://schemas.microsoft.com/office/drawing/2014/chart" uri="{C3380CC4-5D6E-409C-BE32-E72D297353CC}">
              <c16:uniqueId val="{00000005-A57D-4D0B-8D12-C0FC8347290A}"/>
            </c:ext>
          </c:extLst>
        </c:ser>
        <c:dLbls>
          <c:showLegendKey val="0"/>
          <c:showVal val="0"/>
          <c:showCatName val="0"/>
          <c:showSerName val="0"/>
          <c:showPercent val="0"/>
          <c:showBubbleSize val="0"/>
        </c:dLbls>
        <c:gapWidth val="219"/>
        <c:overlap val="-27"/>
        <c:axId val="504329592"/>
        <c:axId val="504329920"/>
        <c:extLst>
          <c:ext xmlns:c15="http://schemas.microsoft.com/office/drawing/2012/chart" uri="{02D57815-91ED-43cb-92C2-25804820EDAC}">
            <c15:filteredBarSeries>
              <c15:ser>
                <c:idx val="0"/>
                <c:order val="0"/>
                <c:tx>
                  <c:strRef>
                    <c:extLst>
                      <c:ext uri="{02D57815-91ED-43cb-92C2-25804820EDAC}">
                        <c15:formulaRef>
                          <c15:sqref>'4.2 Tenure Profile'!$C$19:$C$20</c15:sqref>
                        </c15:formulaRef>
                      </c:ext>
                    </c:extLst>
                    <c:strCache>
                      <c:ptCount val="2"/>
                      <c:pt idx="0">
                        <c:v>Table 4.3c Housing tenure within HMA's</c:v>
                      </c:pt>
                      <c:pt idx="1">
                        <c:v>Total</c:v>
                      </c:pt>
                    </c:strCache>
                  </c:strRef>
                </c:tx>
                <c:spPr>
                  <a:solidFill>
                    <a:schemeClr val="accent1"/>
                  </a:solidFill>
                  <a:ln>
                    <a:noFill/>
                  </a:ln>
                  <a:effectLst/>
                </c:spPr>
                <c:invertIfNegative val="0"/>
                <c:cat>
                  <c:strRef>
                    <c:extLst>
                      <c:ext uri="{02D57815-91ED-43cb-92C2-25804820EDAC}">
                        <c15:fullRef>
                          <c15:sqref>'4.2 Tenure Profile'!$B$21:$B$27</c15:sqref>
                        </c15:fullRef>
                        <c15:formulaRef>
                          <c15:sqref>'4.2 Tenure Profile'!$B$21:$B$26</c15:sqref>
                        </c15:formulaRef>
                      </c:ext>
                    </c:extLst>
                    <c:strCache>
                      <c:ptCount val="6"/>
                      <c:pt idx="0">
                        <c:v>Buckie</c:v>
                      </c:pt>
                      <c:pt idx="1">
                        <c:v>Cairngorms NP</c:v>
                      </c:pt>
                      <c:pt idx="2">
                        <c:v>Elgin</c:v>
                      </c:pt>
                      <c:pt idx="3">
                        <c:v>Forres</c:v>
                      </c:pt>
                      <c:pt idx="4">
                        <c:v>Keith</c:v>
                      </c:pt>
                      <c:pt idx="5">
                        <c:v>Speyside</c:v>
                      </c:pt>
                    </c:strCache>
                  </c:strRef>
                </c:cat>
                <c:val>
                  <c:numRef>
                    <c:extLst>
                      <c:ext uri="{02D57815-91ED-43cb-92C2-25804820EDAC}">
                        <c15:fullRef>
                          <c15:sqref>'4.2 Tenure Profile'!$C$21:$C$27</c15:sqref>
                        </c15:fullRef>
                        <c15:formulaRef>
                          <c15:sqref>'4.2 Tenure Profile'!$C$21:$C$26</c15:sqref>
                        </c15:formulaRef>
                      </c:ext>
                    </c:extLst>
                    <c:numCache>
                      <c:formatCode>#,##0</c:formatCode>
                      <c:ptCount val="6"/>
                      <c:pt idx="0">
                        <c:v>6617</c:v>
                      </c:pt>
                      <c:pt idx="1">
                        <c:v>731</c:v>
                      </c:pt>
                      <c:pt idx="2">
                        <c:v>19490</c:v>
                      </c:pt>
                      <c:pt idx="3">
                        <c:v>6993</c:v>
                      </c:pt>
                      <c:pt idx="4">
                        <c:v>3417</c:v>
                      </c:pt>
                      <c:pt idx="5">
                        <c:v>2814</c:v>
                      </c:pt>
                    </c:numCache>
                  </c:numRef>
                </c:val>
                <c:extLst>
                  <c:ext xmlns:c16="http://schemas.microsoft.com/office/drawing/2014/chart" uri="{C3380CC4-5D6E-409C-BE32-E72D297353CC}">
                    <c16:uniqueId val="{00000000-A57D-4D0B-8D12-C0FC8347290A}"/>
                  </c:ext>
                </c:extLst>
              </c15:ser>
            </c15:filteredBarSeries>
            <c15:filteredBarSeries>
              <c15:ser>
                <c:idx val="1"/>
                <c:order val="1"/>
                <c:tx>
                  <c:strRef>
                    <c:extLst xmlns:c15="http://schemas.microsoft.com/office/drawing/2012/chart">
                      <c:ext xmlns:c15="http://schemas.microsoft.com/office/drawing/2012/chart" uri="{02D57815-91ED-43cb-92C2-25804820EDAC}">
                        <c15:formulaRef>
                          <c15:sqref>'4.2 Tenure Profile'!$D$19:$D$20</c15:sqref>
                        </c15:formulaRef>
                      </c:ext>
                    </c:extLst>
                    <c:strCache>
                      <c:ptCount val="2"/>
                      <c:pt idx="0">
                        <c:v>Table 4.3c Housing tenure within HMA's</c:v>
                      </c:pt>
                      <c:pt idx="1">
                        <c:v>Owned outright</c:v>
                      </c:pt>
                    </c:strCache>
                  </c:strRef>
                </c:tx>
                <c:spPr>
                  <a:solidFill>
                    <a:schemeClr val="accent2"/>
                  </a:solidFill>
                  <a:ln>
                    <a:noFill/>
                  </a:ln>
                  <a:effectLst/>
                </c:spPr>
                <c:invertIfNegative val="0"/>
                <c:cat>
                  <c:strRef>
                    <c:extLst>
                      <c:ext xmlns:c15="http://schemas.microsoft.com/office/drawing/2012/chart" uri="{02D57815-91ED-43cb-92C2-25804820EDAC}">
                        <c15:fullRef>
                          <c15:sqref>'4.2 Tenure Profile'!$B$21:$B$27</c15:sqref>
                        </c15:fullRef>
                        <c15:formulaRef>
                          <c15:sqref>'4.2 Tenure Profile'!$B$21:$B$26</c15:sqref>
                        </c15:formulaRef>
                      </c:ext>
                    </c:extLst>
                    <c:strCache>
                      <c:ptCount val="6"/>
                      <c:pt idx="0">
                        <c:v>Buckie</c:v>
                      </c:pt>
                      <c:pt idx="1">
                        <c:v>Cairngorms NP</c:v>
                      </c:pt>
                      <c:pt idx="2">
                        <c:v>Elgin</c:v>
                      </c:pt>
                      <c:pt idx="3">
                        <c:v>Forres</c:v>
                      </c:pt>
                      <c:pt idx="4">
                        <c:v>Keith</c:v>
                      </c:pt>
                      <c:pt idx="5">
                        <c:v>Speyside</c:v>
                      </c:pt>
                    </c:strCache>
                  </c:strRef>
                </c:cat>
                <c:val>
                  <c:numRef>
                    <c:extLst>
                      <c:ext xmlns:c15="http://schemas.microsoft.com/office/drawing/2012/chart" uri="{02D57815-91ED-43cb-92C2-25804820EDAC}">
                        <c15:fullRef>
                          <c15:sqref>'4.2 Tenure Profile'!$D$21:$D$27</c15:sqref>
                        </c15:fullRef>
                        <c15:formulaRef>
                          <c15:sqref>'4.2 Tenure Profile'!$D$21:$D$26</c15:sqref>
                        </c15:formulaRef>
                      </c:ext>
                    </c:extLst>
                    <c:numCache>
                      <c:formatCode>#,##0</c:formatCode>
                      <c:ptCount val="6"/>
                      <c:pt idx="0">
                        <c:v>2571</c:v>
                      </c:pt>
                      <c:pt idx="1">
                        <c:v>276</c:v>
                      </c:pt>
                      <c:pt idx="2">
                        <c:v>6212</c:v>
                      </c:pt>
                      <c:pt idx="3">
                        <c:v>2372</c:v>
                      </c:pt>
                      <c:pt idx="4">
                        <c:v>1427</c:v>
                      </c:pt>
                      <c:pt idx="5">
                        <c:v>1112</c:v>
                      </c:pt>
                    </c:numCache>
                  </c:numRef>
                </c:val>
                <c:extLst xmlns:c15="http://schemas.microsoft.com/office/drawing/2012/chart">
                  <c:ext xmlns:c16="http://schemas.microsoft.com/office/drawing/2014/chart" uri="{C3380CC4-5D6E-409C-BE32-E72D297353CC}">
                    <c16:uniqueId val="{00000001-A57D-4D0B-8D12-C0FC8347290A}"/>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'4.2 Tenure Profile'!$E$19:$E$20</c15:sqref>
                        </c15:formulaRef>
                      </c:ext>
                    </c:extLst>
                    <c:strCache>
                      <c:ptCount val="2"/>
                      <c:pt idx="0">
                        <c:v>Table 4.3c Housing tenure within HMA's</c:v>
                      </c:pt>
                      <c:pt idx="1">
                        <c:v>Owned mortgage</c:v>
                      </c:pt>
                    </c:strCache>
                  </c:strRef>
                </c:tx>
                <c:spPr>
                  <a:solidFill>
                    <a:schemeClr val="accent3"/>
                  </a:solidFill>
                  <a:ln>
                    <a:noFill/>
                  </a:ln>
                  <a:effectLst/>
                </c:spPr>
                <c:invertIfNegative val="0"/>
                <c:cat>
                  <c:strRef>
                    <c:extLst>
                      <c:ext xmlns:c15="http://schemas.microsoft.com/office/drawing/2012/chart" uri="{02D57815-91ED-43cb-92C2-25804820EDAC}">
                        <c15:fullRef>
                          <c15:sqref>'4.2 Tenure Profile'!$B$21:$B$27</c15:sqref>
                        </c15:fullRef>
                        <c15:formulaRef>
                          <c15:sqref>'4.2 Tenure Profile'!$B$21:$B$26</c15:sqref>
                        </c15:formulaRef>
                      </c:ext>
                    </c:extLst>
                    <c:strCache>
                      <c:ptCount val="6"/>
                      <c:pt idx="0">
                        <c:v>Buckie</c:v>
                      </c:pt>
                      <c:pt idx="1">
                        <c:v>Cairngorms NP</c:v>
                      </c:pt>
                      <c:pt idx="2">
                        <c:v>Elgin</c:v>
                      </c:pt>
                      <c:pt idx="3">
                        <c:v>Forres</c:v>
                      </c:pt>
                      <c:pt idx="4">
                        <c:v>Keith</c:v>
                      </c:pt>
                      <c:pt idx="5">
                        <c:v>Speyside</c:v>
                      </c:pt>
                    </c:strCache>
                  </c:strRef>
                </c:cat>
                <c:val>
                  <c:numRef>
                    <c:extLst>
                      <c:ext xmlns:c15="http://schemas.microsoft.com/office/drawing/2012/chart" uri="{02D57815-91ED-43cb-92C2-25804820EDAC}">
                        <c15:fullRef>
                          <c15:sqref>'4.2 Tenure Profile'!$E$21:$E$27</c15:sqref>
                        </c15:fullRef>
                        <c15:formulaRef>
                          <c15:sqref>'4.2 Tenure Profile'!$E$21:$E$26</c15:sqref>
                        </c15:formulaRef>
                      </c:ext>
                    </c:extLst>
                    <c:numCache>
                      <c:formatCode>#,##0</c:formatCode>
                      <c:ptCount val="6"/>
                      <c:pt idx="0">
                        <c:v>2051</c:v>
                      </c:pt>
                      <c:pt idx="1">
                        <c:v>173</c:v>
                      </c:pt>
                      <c:pt idx="2">
                        <c:v>6417</c:v>
                      </c:pt>
                      <c:pt idx="3">
                        <c:v>2072</c:v>
                      </c:pt>
                      <c:pt idx="4">
                        <c:v>903</c:v>
                      </c:pt>
                      <c:pt idx="5">
                        <c:v>823</c:v>
                      </c:pt>
                    </c:numCache>
                  </c:numRef>
                </c:val>
                <c:extLst xmlns:c15="http://schemas.microsoft.com/office/drawing/2012/chart">
                  <c:ext xmlns:c16="http://schemas.microsoft.com/office/drawing/2014/chart" uri="{C3380CC4-5D6E-409C-BE32-E72D297353CC}">
                    <c16:uniqueId val="{00000002-A57D-4D0B-8D12-C0FC8347290A}"/>
                  </c:ext>
                </c:extLst>
              </c15:ser>
            </c15:filteredBarSeries>
            <c15:filteredBarSeries>
              <c15:ser>
                <c:idx val="3"/>
                <c:order val="3"/>
                <c:tx>
                  <c:strRef>
                    <c:extLst xmlns:c15="http://schemas.microsoft.com/office/drawing/2012/chart">
                      <c:ext xmlns:c15="http://schemas.microsoft.com/office/drawing/2012/chart" uri="{02D57815-91ED-43cb-92C2-25804820EDAC}">
                        <c15:formulaRef>
                          <c15:sqref>'4.2 Tenure Profile'!$F$19:$F$20</c15:sqref>
                        </c15:formulaRef>
                      </c:ext>
                    </c:extLst>
                    <c:strCache>
                      <c:ptCount val="2"/>
                      <c:pt idx="0">
                        <c:v>Table 4.3c Housing tenure within HMA's</c:v>
                      </c:pt>
                      <c:pt idx="1">
                        <c:v>Social rented</c:v>
                      </c:pt>
                    </c:strCache>
                  </c:strRef>
                </c:tx>
                <c:spPr>
                  <a:solidFill>
                    <a:schemeClr val="accent4"/>
                  </a:solidFill>
                  <a:ln>
                    <a:noFill/>
                  </a:ln>
                  <a:effectLst/>
                </c:spPr>
                <c:invertIfNegative val="0"/>
                <c:cat>
                  <c:strRef>
                    <c:extLst>
                      <c:ext xmlns:c15="http://schemas.microsoft.com/office/drawing/2012/chart" uri="{02D57815-91ED-43cb-92C2-25804820EDAC}">
                        <c15:fullRef>
                          <c15:sqref>'4.2 Tenure Profile'!$B$21:$B$27</c15:sqref>
                        </c15:fullRef>
                        <c15:formulaRef>
                          <c15:sqref>'4.2 Tenure Profile'!$B$21:$B$26</c15:sqref>
                        </c15:formulaRef>
                      </c:ext>
                    </c:extLst>
                    <c:strCache>
                      <c:ptCount val="6"/>
                      <c:pt idx="0">
                        <c:v>Buckie</c:v>
                      </c:pt>
                      <c:pt idx="1">
                        <c:v>Cairngorms NP</c:v>
                      </c:pt>
                      <c:pt idx="2">
                        <c:v>Elgin</c:v>
                      </c:pt>
                      <c:pt idx="3">
                        <c:v>Forres</c:v>
                      </c:pt>
                      <c:pt idx="4">
                        <c:v>Keith</c:v>
                      </c:pt>
                      <c:pt idx="5">
                        <c:v>Speyside</c:v>
                      </c:pt>
                    </c:strCache>
                  </c:strRef>
                </c:cat>
                <c:val>
                  <c:numRef>
                    <c:extLst>
                      <c:ext xmlns:c15="http://schemas.microsoft.com/office/drawing/2012/chart" uri="{02D57815-91ED-43cb-92C2-25804820EDAC}">
                        <c15:fullRef>
                          <c15:sqref>'4.2 Tenure Profile'!$F$21:$F$27</c15:sqref>
                        </c15:fullRef>
                        <c15:formulaRef>
                          <c15:sqref>'4.2 Tenure Profile'!$F$21:$F$26</c15:sqref>
                        </c15:formulaRef>
                      </c:ext>
                    </c:extLst>
                    <c:numCache>
                      <c:formatCode>#,##0</c:formatCode>
                      <c:ptCount val="6"/>
                      <c:pt idx="0">
                        <c:v>1438</c:v>
                      </c:pt>
                      <c:pt idx="1">
                        <c:v>77</c:v>
                      </c:pt>
                      <c:pt idx="2">
                        <c:v>3875</c:v>
                      </c:pt>
                      <c:pt idx="3">
                        <c:v>1215</c:v>
                      </c:pt>
                      <c:pt idx="4">
                        <c:v>658</c:v>
                      </c:pt>
                      <c:pt idx="5">
                        <c:v>490</c:v>
                      </c:pt>
                    </c:numCache>
                  </c:numRef>
                </c:val>
                <c:extLst xmlns:c15="http://schemas.microsoft.com/office/drawing/2012/chart">
                  <c:ext xmlns:c16="http://schemas.microsoft.com/office/drawing/2014/chart" uri="{C3380CC4-5D6E-409C-BE32-E72D297353CC}">
                    <c16:uniqueId val="{00000003-A57D-4D0B-8D12-C0FC8347290A}"/>
                  </c:ext>
                </c:extLst>
              </c15:ser>
            </c15:filteredBarSeries>
            <c15:filteredBarSeries>
              <c15:ser>
                <c:idx val="4"/>
                <c:order val="4"/>
                <c:tx>
                  <c:strRef>
                    <c:extLst xmlns:c15="http://schemas.microsoft.com/office/drawing/2012/chart">
                      <c:ext xmlns:c15="http://schemas.microsoft.com/office/drawing/2012/chart" uri="{02D57815-91ED-43cb-92C2-25804820EDAC}">
                        <c15:formulaRef>
                          <c15:sqref>'4.2 Tenure Profile'!$G$19:$G$20</c15:sqref>
                        </c15:formulaRef>
                      </c:ext>
                    </c:extLst>
                    <c:strCache>
                      <c:ptCount val="2"/>
                      <c:pt idx="0">
                        <c:v>Table 4.3c Housing tenure within HMA's</c:v>
                      </c:pt>
                      <c:pt idx="1">
                        <c:v>Private rented</c:v>
                      </c:pt>
                    </c:strCache>
                  </c:strRef>
                </c:tx>
                <c:spPr>
                  <a:solidFill>
                    <a:schemeClr val="accent5"/>
                  </a:solidFill>
                  <a:ln>
                    <a:noFill/>
                  </a:ln>
                  <a:effectLst/>
                </c:spPr>
                <c:invertIfNegative val="0"/>
                <c:cat>
                  <c:strRef>
                    <c:extLst>
                      <c:ext xmlns:c15="http://schemas.microsoft.com/office/drawing/2012/chart" uri="{02D57815-91ED-43cb-92C2-25804820EDAC}">
                        <c15:fullRef>
                          <c15:sqref>'4.2 Tenure Profile'!$B$21:$B$27</c15:sqref>
                        </c15:fullRef>
                        <c15:formulaRef>
                          <c15:sqref>'4.2 Tenure Profile'!$B$21:$B$26</c15:sqref>
                        </c15:formulaRef>
                      </c:ext>
                    </c:extLst>
                    <c:strCache>
                      <c:ptCount val="6"/>
                      <c:pt idx="0">
                        <c:v>Buckie</c:v>
                      </c:pt>
                      <c:pt idx="1">
                        <c:v>Cairngorms NP</c:v>
                      </c:pt>
                      <c:pt idx="2">
                        <c:v>Elgin</c:v>
                      </c:pt>
                      <c:pt idx="3">
                        <c:v>Forres</c:v>
                      </c:pt>
                      <c:pt idx="4">
                        <c:v>Keith</c:v>
                      </c:pt>
                      <c:pt idx="5">
                        <c:v>Speyside</c:v>
                      </c:pt>
                    </c:strCache>
                  </c:strRef>
                </c:cat>
                <c:val>
                  <c:numRef>
                    <c:extLst>
                      <c:ext xmlns:c15="http://schemas.microsoft.com/office/drawing/2012/chart" uri="{02D57815-91ED-43cb-92C2-25804820EDAC}">
                        <c15:fullRef>
                          <c15:sqref>'4.2 Tenure Profile'!$G$21:$G$27</c15:sqref>
                        </c15:fullRef>
                        <c15:formulaRef>
                          <c15:sqref>'4.2 Tenure Profile'!$G$21:$G$26</c15:sqref>
                        </c15:formulaRef>
                      </c:ext>
                    </c:extLst>
                    <c:numCache>
                      <c:formatCode>#,##0</c:formatCode>
                      <c:ptCount val="6"/>
                      <c:pt idx="0">
                        <c:v>557</c:v>
                      </c:pt>
                      <c:pt idx="1">
                        <c:v>205</c:v>
                      </c:pt>
                      <c:pt idx="2">
                        <c:v>2986</c:v>
                      </c:pt>
                      <c:pt idx="3">
                        <c:v>1334</c:v>
                      </c:pt>
                      <c:pt idx="4">
                        <c:v>429</c:v>
                      </c:pt>
                      <c:pt idx="5">
                        <c:v>389</c:v>
                      </c:pt>
                    </c:numCache>
                  </c:numRef>
                </c:val>
                <c:extLst xmlns:c15="http://schemas.microsoft.com/office/drawing/2012/chart">
                  <c:ext xmlns:c16="http://schemas.microsoft.com/office/drawing/2014/chart" uri="{C3380CC4-5D6E-409C-BE32-E72D297353CC}">
                    <c16:uniqueId val="{00000004-A57D-4D0B-8D12-C0FC8347290A}"/>
                  </c:ext>
                </c:extLst>
              </c15:ser>
            </c15:filteredBarSeries>
            <c15:filteredBarSeries>
              <c15:ser>
                <c:idx val="6"/>
                <c:order val="6"/>
                <c:tx>
                  <c:strRef>
                    <c:extLst xmlns:c15="http://schemas.microsoft.com/office/drawing/2012/chart">
                      <c:ext xmlns:c15="http://schemas.microsoft.com/office/drawing/2012/chart" uri="{02D57815-91ED-43cb-92C2-25804820EDAC}">
                        <c15:formulaRef>
                          <c15:sqref>'4.2 Tenure Profile'!$I$19:$I$20</c15:sqref>
                        </c15:formulaRef>
                      </c:ext>
                    </c:extLst>
                    <c:strCache>
                      <c:ptCount val="2"/>
                      <c:pt idx="0">
                        <c:v>Table 4.3c Housing tenure within HMA's</c:v>
                      </c:pt>
                      <c:pt idx="1">
                        <c:v>Social renting distribution</c:v>
                      </c:pt>
                    </c:strCache>
                  </c:strRef>
                </c:tx>
                <c:spPr>
                  <a:solidFill>
                    <a:schemeClr val="accent1">
                      <a:lumMod val="60000"/>
                    </a:schemeClr>
                  </a:solidFill>
                  <a:ln>
                    <a:noFill/>
                  </a:ln>
                  <a:effectLst/>
                </c:spPr>
                <c:invertIfNegative val="0"/>
                <c:cat>
                  <c:strRef>
                    <c:extLst>
                      <c:ext xmlns:c15="http://schemas.microsoft.com/office/drawing/2012/chart" uri="{02D57815-91ED-43cb-92C2-25804820EDAC}">
                        <c15:fullRef>
                          <c15:sqref>'4.2 Tenure Profile'!$B$21:$B$27</c15:sqref>
                        </c15:fullRef>
                        <c15:formulaRef>
                          <c15:sqref>'4.2 Tenure Profile'!$B$21:$B$26</c15:sqref>
                        </c15:formulaRef>
                      </c:ext>
                    </c:extLst>
                    <c:strCache>
                      <c:ptCount val="6"/>
                      <c:pt idx="0">
                        <c:v>Buckie</c:v>
                      </c:pt>
                      <c:pt idx="1">
                        <c:v>Cairngorms NP</c:v>
                      </c:pt>
                      <c:pt idx="2">
                        <c:v>Elgin</c:v>
                      </c:pt>
                      <c:pt idx="3">
                        <c:v>Forres</c:v>
                      </c:pt>
                      <c:pt idx="4">
                        <c:v>Keith</c:v>
                      </c:pt>
                      <c:pt idx="5">
                        <c:v>Speyside</c:v>
                      </c:pt>
                    </c:strCache>
                  </c:strRef>
                </c:cat>
                <c:val>
                  <c:numRef>
                    <c:extLst>
                      <c:ext xmlns:c15="http://schemas.microsoft.com/office/drawing/2012/chart" uri="{02D57815-91ED-43cb-92C2-25804820EDAC}">
                        <c15:fullRef>
                          <c15:sqref>'4.2 Tenure Profile'!$I$21:$I$27</c15:sqref>
                        </c15:fullRef>
                        <c15:formulaRef>
                          <c15:sqref>'4.2 Tenure Profile'!$I$21:$I$26</c15:sqref>
                        </c15:formulaRef>
                      </c:ext>
                    </c:extLst>
                    <c:numCache>
                      <c:formatCode>0.0%</c:formatCode>
                      <c:ptCount val="6"/>
                      <c:pt idx="0">
                        <c:v>0.18547658970721012</c:v>
                      </c:pt>
                      <c:pt idx="1">
                        <c:v>9.9316393654069399E-3</c:v>
                      </c:pt>
                      <c:pt idx="2">
                        <c:v>0.49980652650586871</c:v>
                      </c:pt>
                      <c:pt idx="3">
                        <c:v>0.15671353024635626</c:v>
                      </c:pt>
                      <c:pt idx="4">
                        <c:v>8.4870372758932028E-2</c:v>
                      </c:pt>
                      <c:pt idx="5">
                        <c:v>6.3201341416225978E-2</c:v>
                      </c:pt>
                    </c:numCache>
                  </c:numRef>
                </c:val>
                <c:extLst xmlns:c15="http://schemas.microsoft.com/office/drawing/2012/chart">
                  <c:ext xmlns:c16="http://schemas.microsoft.com/office/drawing/2014/chart" uri="{C3380CC4-5D6E-409C-BE32-E72D297353CC}">
                    <c16:uniqueId val="{00000006-A57D-4D0B-8D12-C0FC8347290A}"/>
                  </c:ext>
                </c:extLst>
              </c15:ser>
            </c15:filteredBarSeries>
          </c:ext>
        </c:extLst>
      </c:barChart>
      <c:catAx>
        <c:axId val="5043295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04329920"/>
        <c:crosses val="autoZero"/>
        <c:auto val="1"/>
        <c:lblAlgn val="ctr"/>
        <c:lblOffset val="100"/>
        <c:noMultiLvlLbl val="0"/>
      </c:catAx>
      <c:valAx>
        <c:axId val="504329920"/>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0432959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8" Type="http://schemas.openxmlformats.org/officeDocument/2006/relationships/chart" Target="../charts/chart10.xml"/><Relationship Id="rId3" Type="http://schemas.openxmlformats.org/officeDocument/2006/relationships/chart" Target="../charts/chart5.xml"/><Relationship Id="rId7" Type="http://schemas.openxmlformats.org/officeDocument/2006/relationships/chart" Target="../charts/chart9.xml"/><Relationship Id="rId2" Type="http://schemas.openxmlformats.org/officeDocument/2006/relationships/chart" Target="../charts/chart4.xml"/><Relationship Id="rId1" Type="http://schemas.openxmlformats.org/officeDocument/2006/relationships/chart" Target="../charts/chart3.xml"/><Relationship Id="rId6" Type="http://schemas.openxmlformats.org/officeDocument/2006/relationships/chart" Target="../charts/chart8.xml"/><Relationship Id="rId5" Type="http://schemas.openxmlformats.org/officeDocument/2006/relationships/chart" Target="../charts/chart7.xml"/><Relationship Id="rId4" Type="http://schemas.openxmlformats.org/officeDocument/2006/relationships/chart" Target="../charts/chart6.xml"/></Relationships>
</file>

<file path=xl/drawings/_rels/drawing3.xml.rels><?xml version="1.0" encoding="UTF-8" standalone="yes"?>
<Relationships xmlns="http://schemas.openxmlformats.org/package/2006/relationships"><Relationship Id="rId3" Type="http://schemas.openxmlformats.org/officeDocument/2006/relationships/chart" Target="../charts/chart13.xml"/><Relationship Id="rId2" Type="http://schemas.openxmlformats.org/officeDocument/2006/relationships/chart" Target="../charts/chart12.xml"/><Relationship Id="rId1" Type="http://schemas.openxmlformats.org/officeDocument/2006/relationships/chart" Target="../charts/chart11.xml"/><Relationship Id="rId5" Type="http://schemas.openxmlformats.org/officeDocument/2006/relationships/chart" Target="../charts/chart15.xml"/><Relationship Id="rId4" Type="http://schemas.openxmlformats.org/officeDocument/2006/relationships/chart" Target="../charts/chart14.xml"/></Relationships>
</file>

<file path=xl/drawings/_rels/drawing4.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5.xml.rels><?xml version="1.0" encoding="UTF-8" standalone="yes"?>
<Relationships xmlns="http://schemas.openxmlformats.org/package/2006/relationships"><Relationship Id="rId3" Type="http://schemas.openxmlformats.org/officeDocument/2006/relationships/chart" Target="../charts/chart19.xml"/><Relationship Id="rId2" Type="http://schemas.openxmlformats.org/officeDocument/2006/relationships/chart" Target="../charts/chart18.xml"/><Relationship Id="rId1" Type="http://schemas.openxmlformats.org/officeDocument/2006/relationships/chart" Target="../charts/chart17.xml"/><Relationship Id="rId6" Type="http://schemas.openxmlformats.org/officeDocument/2006/relationships/chart" Target="../charts/chart22.xml"/><Relationship Id="rId5" Type="http://schemas.openxmlformats.org/officeDocument/2006/relationships/chart" Target="../charts/chart21.xml"/><Relationship Id="rId4" Type="http://schemas.openxmlformats.org/officeDocument/2006/relationships/chart" Target="../charts/chart20.xml"/></Relationships>
</file>

<file path=xl/drawings/_rels/drawing6.xml.rels><?xml version="1.0" encoding="UTF-8" standalone="yes"?>
<Relationships xmlns="http://schemas.openxmlformats.org/package/2006/relationships"><Relationship Id="rId3" Type="http://schemas.openxmlformats.org/officeDocument/2006/relationships/chart" Target="../charts/chart25.xml"/><Relationship Id="rId2" Type="http://schemas.openxmlformats.org/officeDocument/2006/relationships/chart" Target="../charts/chart24.xml"/><Relationship Id="rId1" Type="http://schemas.openxmlformats.org/officeDocument/2006/relationships/chart" Target="../charts/chart23.xml"/></Relationships>
</file>

<file path=xl/drawings/drawing1.xml><?xml version="1.0" encoding="utf-8"?>
<xdr:wsDr xmlns:xdr="http://schemas.openxmlformats.org/drawingml/2006/spreadsheetDrawing" xmlns:a="http://schemas.openxmlformats.org/drawingml/2006/main">
  <xdr:twoCellAnchor>
    <xdr:from>
      <xdr:col>4</xdr:col>
      <xdr:colOff>288296</xdr:colOff>
      <xdr:row>11</xdr:row>
      <xdr:rowOff>30663</xdr:rowOff>
    </xdr:from>
    <xdr:to>
      <xdr:col>7</xdr:col>
      <xdr:colOff>1801091</xdr:colOff>
      <xdr:row>25</xdr:row>
      <xdr:rowOff>106863</xdr:rowOff>
    </xdr:to>
    <xdr:graphicFrame macro="">
      <xdr:nvGraphicFramePr>
        <xdr:cNvPr id="2" name="Chart 1">
          <a:extLst>
            <a:ext uri="{FF2B5EF4-FFF2-40B4-BE49-F238E27FC236}">
              <a16:creationId xmlns:a16="http://schemas.microsoft.com/office/drawing/2014/main" id="{DFDA2B5C-C200-4432-9A8D-83B9F480743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47</xdr:row>
      <xdr:rowOff>1</xdr:rowOff>
    </xdr:from>
    <xdr:to>
      <xdr:col>7</xdr:col>
      <xdr:colOff>2564467</xdr:colOff>
      <xdr:row>69</xdr:row>
      <xdr:rowOff>142875</xdr:rowOff>
    </xdr:to>
    <xdr:sp macro="" textlink="">
      <xdr:nvSpPr>
        <xdr:cNvPr id="3" name="TextBox 2">
          <a:extLst>
            <a:ext uri="{FF2B5EF4-FFF2-40B4-BE49-F238E27FC236}">
              <a16:creationId xmlns:a16="http://schemas.microsoft.com/office/drawing/2014/main" id="{742B72B5-A277-4E9C-B5BF-CE1121ADED10}"/>
            </a:ext>
          </a:extLst>
        </xdr:cNvPr>
        <xdr:cNvSpPr txBox="1"/>
      </xdr:nvSpPr>
      <xdr:spPr>
        <a:xfrm>
          <a:off x="609600" y="8543926"/>
          <a:ext cx="11832292" cy="4124324"/>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chemeClr val="dk1"/>
              </a:solidFill>
              <a:effectLst/>
              <a:latin typeface="Arial" panose="020B0604020202020204" pitchFamily="34" charset="0"/>
              <a:ea typeface="+mn-ea"/>
              <a:cs typeface="Arial" panose="020B0604020202020204" pitchFamily="34" charset="0"/>
            </a:rPr>
            <a:t>Key Findings: 4.1 CT Occupation Profile</a:t>
          </a: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b="1">
              <a:solidFill>
                <a:schemeClr val="dk1"/>
              </a:solidFill>
              <a:effectLst/>
              <a:latin typeface="Arial" panose="020B0604020202020204" pitchFamily="34" charset="0"/>
              <a:ea typeface="+mn-ea"/>
              <a:cs typeface="Arial" panose="020B0604020202020204" pitchFamily="34" charset="0"/>
            </a:rPr>
            <a:t>Key Findings: Moray</a:t>
          </a:r>
          <a:endParaRPr lang="en-GB" sz="1100">
            <a:solidFill>
              <a:schemeClr val="dk1"/>
            </a:solidFill>
            <a:effectLst/>
            <a:latin typeface="Arial" panose="020B0604020202020204" pitchFamily="34" charset="0"/>
            <a:ea typeface="+mn-ea"/>
            <a:cs typeface="Arial" panose="020B0604020202020204" pitchFamily="34" charset="0"/>
          </a:endParaRPr>
        </a:p>
        <a:p>
          <a:endParaRPr lang="en-GB" sz="1100" b="1" baseline="0">
            <a:latin typeface="Arial" panose="020B0604020202020204" pitchFamily="34" charset="0"/>
            <a:cs typeface="Arial" panose="020B0604020202020204" pitchFamily="34" charset="0"/>
          </a:endParaRPr>
        </a:p>
        <a:p>
          <a:endParaRPr lang="en-GB" sz="1100" b="1" baseline="0">
            <a:latin typeface="Arial" panose="020B0604020202020204" pitchFamily="34" charset="0"/>
            <a:cs typeface="Arial" panose="020B0604020202020204" pitchFamily="34" charset="0"/>
          </a:endParaRPr>
        </a:p>
        <a:p>
          <a:pPr>
            <a:lnSpc>
              <a:spcPct val="107000"/>
            </a:lnSpc>
            <a:spcAft>
              <a:spcPts val="800"/>
            </a:spcAft>
          </a:pPr>
          <a:r>
            <a:rPr lang="en-GB" sz="1100">
              <a:effectLst/>
              <a:latin typeface="Arial" panose="020B0604020202020204" pitchFamily="34" charset="0"/>
              <a:ea typeface="Calibri" panose="020F0502020204030204" pitchFamily="34" charset="0"/>
              <a:cs typeface="Times New Roman" panose="02020603050405020304" pitchFamily="18" charset="0"/>
            </a:rPr>
            <a:t>95% of housing stock across the Moray is occupied, which is on par with the overall figures for Scotland at 96% (Table 4.1b)</a:t>
          </a:r>
          <a:endParaRPr lang="en-GB" sz="1100">
            <a:effectLst/>
            <a:latin typeface="Calibri" panose="020F0502020204030204" pitchFamily="34" charset="0"/>
            <a:ea typeface="Calibri" panose="020F0502020204030204" pitchFamily="34" charset="0"/>
            <a:cs typeface="Times New Roman" panose="02020603050405020304" pitchFamily="18" charset="0"/>
          </a:endParaRPr>
        </a:p>
        <a:p>
          <a:pPr>
            <a:lnSpc>
              <a:spcPct val="107000"/>
            </a:lnSpc>
            <a:spcAft>
              <a:spcPts val="800"/>
            </a:spcAft>
          </a:pPr>
          <a:r>
            <a:rPr lang="en-GB" sz="1100">
              <a:effectLst/>
              <a:latin typeface="Arial" panose="020B0604020202020204" pitchFamily="34" charset="0"/>
              <a:ea typeface="Calibri" panose="020F0502020204030204" pitchFamily="34" charset="0"/>
              <a:cs typeface="Times New Roman" panose="02020603050405020304" pitchFamily="18" charset="0"/>
            </a:rPr>
            <a:t>9% of housing stock in Moray is ineffective compared with 8% nationally. </a:t>
          </a:r>
          <a:endParaRPr lang="en-GB" sz="1100">
            <a:effectLst/>
            <a:latin typeface="Calibri" panose="020F0502020204030204" pitchFamily="34" charset="0"/>
            <a:ea typeface="Calibri" panose="020F0502020204030204" pitchFamily="34" charset="0"/>
            <a:cs typeface="Times New Roman" panose="02020603050405020304" pitchFamily="18" charset="0"/>
          </a:endParaRPr>
        </a:p>
        <a:p>
          <a:pPr>
            <a:lnSpc>
              <a:spcPct val="107000"/>
            </a:lnSpc>
            <a:spcAft>
              <a:spcPts val="800"/>
            </a:spcAft>
          </a:pPr>
          <a:r>
            <a:rPr lang="en-GB" sz="1100">
              <a:effectLst/>
              <a:latin typeface="Arial" panose="020B0604020202020204" pitchFamily="34" charset="0"/>
              <a:ea typeface="Calibri" panose="020F0502020204030204" pitchFamily="34" charset="0"/>
              <a:cs typeface="Times New Roman" panose="02020603050405020304" pitchFamily="18" charset="0"/>
            </a:rPr>
            <a:t>Approximately 1,750 (4%) dwellings were vacant across Moray with 824 being vacant over a long term. This is slightly higher than the Scottish position of 3%.  (Table 4.1b) </a:t>
          </a:r>
          <a:endParaRPr lang="en-GB" sz="1100">
            <a:effectLst/>
            <a:latin typeface="Calibri" panose="020F0502020204030204" pitchFamily="34" charset="0"/>
            <a:ea typeface="Calibri" panose="020F0502020204030204" pitchFamily="34" charset="0"/>
            <a:cs typeface="Times New Roman" panose="02020603050405020304" pitchFamily="18" charset="0"/>
          </a:endParaRPr>
        </a:p>
        <a:p>
          <a:pPr>
            <a:lnSpc>
              <a:spcPct val="107000"/>
            </a:lnSpc>
            <a:spcAft>
              <a:spcPts val="800"/>
            </a:spcAft>
          </a:pPr>
          <a:r>
            <a:rPr lang="en-GB" sz="1100">
              <a:effectLst/>
              <a:latin typeface="Arial" panose="020B0604020202020204" pitchFamily="34" charset="0"/>
              <a:ea typeface="Calibri" panose="020F0502020204030204" pitchFamily="34" charset="0"/>
              <a:cs typeface="Times New Roman" panose="02020603050405020304" pitchFamily="18" charset="0"/>
            </a:rPr>
            <a:t>Within Moray, 2% of dwellings have an unoccupied exemption which is in line with Scotland overall (Table 4.1b) </a:t>
          </a:r>
          <a:endParaRPr lang="en-GB" sz="1100">
            <a:effectLst/>
            <a:latin typeface="Calibri" panose="020F0502020204030204" pitchFamily="34" charset="0"/>
            <a:ea typeface="Calibri" panose="020F0502020204030204" pitchFamily="34" charset="0"/>
            <a:cs typeface="Times New Roman" panose="02020603050405020304" pitchFamily="18" charset="0"/>
          </a:endParaRPr>
        </a:p>
        <a:p>
          <a:pPr>
            <a:lnSpc>
              <a:spcPct val="107000"/>
            </a:lnSpc>
            <a:spcAft>
              <a:spcPts val="800"/>
            </a:spcAft>
          </a:pPr>
          <a:r>
            <a:rPr lang="en-GB" sz="1100">
              <a:effectLst/>
              <a:latin typeface="Arial" panose="020B0604020202020204" pitchFamily="34" charset="0"/>
              <a:ea typeface="Calibri" panose="020F0502020204030204" pitchFamily="34" charset="0"/>
              <a:cs typeface="Times New Roman" panose="02020603050405020304" pitchFamily="18" charset="0"/>
            </a:rPr>
            <a:t>2% of dwellings in Moray were long-term according to NRS 2021 estimates, which is in line with findings for Scotland overall (2%) (Table 4.1b) </a:t>
          </a:r>
          <a:endParaRPr lang="en-GB" sz="1100">
            <a:effectLst/>
            <a:latin typeface="Calibri" panose="020F0502020204030204" pitchFamily="34" charset="0"/>
            <a:ea typeface="Calibri" panose="020F0502020204030204" pitchFamily="34" charset="0"/>
            <a:cs typeface="Times New Roman" panose="02020603050405020304" pitchFamily="18" charset="0"/>
          </a:endParaRPr>
        </a:p>
        <a:p>
          <a:pPr>
            <a:lnSpc>
              <a:spcPct val="107000"/>
            </a:lnSpc>
            <a:spcAft>
              <a:spcPts val="800"/>
            </a:spcAft>
          </a:pPr>
          <a:r>
            <a:rPr lang="en-GB" sz="1100">
              <a:effectLst/>
              <a:latin typeface="Arial" panose="020B0604020202020204" pitchFamily="34" charset="0"/>
              <a:ea typeface="Calibri" panose="020F0502020204030204" pitchFamily="34" charset="0"/>
              <a:cs typeface="Times New Roman" panose="02020603050405020304" pitchFamily="18" charset="0"/>
            </a:rPr>
            <a:t>The proportion of dwellings in Moray with occupied exemptions is slightly higher than is found in Scotland (3%) at 4% (Table 4.1b) </a:t>
          </a:r>
          <a:endParaRPr lang="en-GB" sz="1100">
            <a:effectLst/>
            <a:latin typeface="Calibri" panose="020F0502020204030204" pitchFamily="34" charset="0"/>
            <a:ea typeface="Calibri" panose="020F0502020204030204" pitchFamily="34" charset="0"/>
            <a:cs typeface="Times New Roman" panose="02020603050405020304" pitchFamily="18" charset="0"/>
          </a:endParaRPr>
        </a:p>
        <a:p>
          <a:pPr>
            <a:lnSpc>
              <a:spcPct val="107000"/>
            </a:lnSpc>
            <a:spcAft>
              <a:spcPts val="800"/>
            </a:spcAft>
          </a:pPr>
          <a:r>
            <a:rPr lang="en-GB" sz="1100">
              <a:effectLst/>
              <a:latin typeface="Arial" panose="020B0604020202020204" pitchFamily="34" charset="0"/>
              <a:ea typeface="Calibri" panose="020F0502020204030204" pitchFamily="34" charset="0"/>
              <a:cs typeface="Times New Roman" panose="02020603050405020304" pitchFamily="18" charset="0"/>
            </a:rPr>
            <a:t>There were 768 second homes across Moray in 2021 which represents 2% of the total housing stock compared with 1% nationally (Table 4.1a)</a:t>
          </a:r>
          <a:endParaRPr lang="en-GB" sz="1100">
            <a:effectLst/>
            <a:latin typeface="Calibri" panose="020F0502020204030204" pitchFamily="34" charset="0"/>
            <a:ea typeface="Calibri" panose="020F0502020204030204" pitchFamily="34" charset="0"/>
            <a:cs typeface="Times New Roman" panose="02020603050405020304" pitchFamily="18" charset="0"/>
          </a:endParaRPr>
        </a:p>
        <a:p>
          <a:pPr>
            <a:lnSpc>
              <a:spcPct val="107000"/>
            </a:lnSpc>
            <a:spcAft>
              <a:spcPts val="800"/>
            </a:spcAft>
          </a:pPr>
          <a:r>
            <a:rPr lang="en-GB" sz="1100">
              <a:effectLst/>
              <a:latin typeface="Arial" panose="020B0604020202020204" pitchFamily="34" charset="0"/>
              <a:ea typeface="Calibri" panose="020F0502020204030204" pitchFamily="34" charset="0"/>
              <a:cs typeface="Times New Roman" panose="02020603050405020304" pitchFamily="18" charset="0"/>
            </a:rPr>
            <a:t>There are 2,568 empty homes in Moray which account for 6% of the stock, which is slightly higher than the Scottish position of 5%. Empty homes which are council tax exempt account for 920 units or 2% of dwellings in Moray which is the same as the national position.  (Table 4.2a and 4.2b)</a:t>
          </a:r>
          <a:endParaRPr lang="en-GB" sz="1100">
            <a:effectLst/>
            <a:latin typeface="Calibri" panose="020F0502020204030204" pitchFamily="34" charset="0"/>
            <a:ea typeface="Calibri" panose="020F0502020204030204" pitchFamily="34" charset="0"/>
            <a:cs typeface="Times New Roman" panose="02020603050405020304" pitchFamily="18" charset="0"/>
          </a:endParaRPr>
        </a:p>
        <a:p>
          <a:endParaRPr lang="en-GB" sz="1100" b="1" baseline="0">
            <a:latin typeface="Arial" panose="020B0604020202020204" pitchFamily="34" charset="0"/>
            <a:cs typeface="Arial" panose="020B0604020202020204" pitchFamily="34" charset="0"/>
          </a:endParaRPr>
        </a:p>
        <a:p>
          <a:endParaRPr lang="en-GB" sz="1100" b="1">
            <a:latin typeface="Arial" panose="020B0604020202020204" pitchFamily="34" charset="0"/>
            <a:cs typeface="Arial" panose="020B0604020202020204" pitchFamily="34" charset="0"/>
          </a:endParaRPr>
        </a:p>
      </xdr:txBody>
    </xdr:sp>
    <xdr:clientData/>
  </xdr:twoCellAnchor>
  <xdr:twoCellAnchor>
    <xdr:from>
      <xdr:col>4</xdr:col>
      <xdr:colOff>168853</xdr:colOff>
      <xdr:row>27</xdr:row>
      <xdr:rowOff>100444</xdr:rowOff>
    </xdr:from>
    <xdr:to>
      <xdr:col>7</xdr:col>
      <xdr:colOff>2138795</xdr:colOff>
      <xdr:row>43</xdr:row>
      <xdr:rowOff>147204</xdr:rowOff>
    </xdr:to>
    <xdr:graphicFrame macro="">
      <xdr:nvGraphicFramePr>
        <xdr:cNvPr id="4" name="Chart 3">
          <a:extLst>
            <a:ext uri="{FF2B5EF4-FFF2-40B4-BE49-F238E27FC236}">
              <a16:creationId xmlns:a16="http://schemas.microsoft.com/office/drawing/2014/main" id="{219EB3EA-46E4-4B2F-87F1-DB42AECA50E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609335</xdr:colOff>
      <xdr:row>103</xdr:row>
      <xdr:rowOff>82410</xdr:rowOff>
    </xdr:from>
    <xdr:to>
      <xdr:col>3</xdr:col>
      <xdr:colOff>1306287</xdr:colOff>
      <xdr:row>115</xdr:row>
      <xdr:rowOff>40822</xdr:rowOff>
    </xdr:to>
    <xdr:graphicFrame macro="">
      <xdr:nvGraphicFramePr>
        <xdr:cNvPr id="4" name="Chart 3">
          <a:extLst>
            <a:ext uri="{FF2B5EF4-FFF2-40B4-BE49-F238E27FC236}">
              <a16:creationId xmlns:a16="http://schemas.microsoft.com/office/drawing/2014/main" id="{0FA9880A-8719-413A-A9B8-4E32CFB3F93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51848</xdr:colOff>
      <xdr:row>244</xdr:row>
      <xdr:rowOff>101037</xdr:rowOff>
    </xdr:from>
    <xdr:to>
      <xdr:col>10</xdr:col>
      <xdr:colOff>428624</xdr:colOff>
      <xdr:row>280</xdr:row>
      <xdr:rowOff>114300</xdr:rowOff>
    </xdr:to>
    <xdr:sp macro="" textlink="">
      <xdr:nvSpPr>
        <xdr:cNvPr id="16" name="TextBox 5">
          <a:extLst>
            <a:ext uri="{FF2B5EF4-FFF2-40B4-BE49-F238E27FC236}">
              <a16:creationId xmlns:a16="http://schemas.microsoft.com/office/drawing/2014/main" id="{541D45E0-7273-4D9A-A66A-5CD3F3FAB11E}"/>
            </a:ext>
          </a:extLst>
        </xdr:cNvPr>
        <xdr:cNvSpPr txBox="1"/>
      </xdr:nvSpPr>
      <xdr:spPr>
        <a:xfrm>
          <a:off x="661448" y="46106787"/>
          <a:ext cx="14102301" cy="6528363"/>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200" b="1">
              <a:solidFill>
                <a:schemeClr val="dk1"/>
              </a:solidFill>
              <a:effectLst/>
              <a:latin typeface="Arial" panose="020B0604020202020204" pitchFamily="34" charset="0"/>
              <a:ea typeface="+mn-ea"/>
              <a:cs typeface="Arial" panose="020B0604020202020204" pitchFamily="34" charset="0"/>
            </a:rPr>
            <a:t>Key Findings: 3.2 Tenure Profile</a:t>
          </a:r>
        </a:p>
        <a:p>
          <a:endParaRPr lang="en-GB" sz="1200">
            <a:solidFill>
              <a:schemeClr val="dk1"/>
            </a:solidFill>
            <a:effectLst/>
            <a:latin typeface="Arial" panose="020B0604020202020204" pitchFamily="34" charset="0"/>
            <a:ea typeface="+mn-ea"/>
            <a:cs typeface="Arial" panose="020B0604020202020204" pitchFamily="34" charset="0"/>
          </a:endParaRPr>
        </a:p>
        <a:p>
          <a:r>
            <a:rPr lang="en-GB" sz="1200" b="1">
              <a:solidFill>
                <a:schemeClr val="dk1"/>
              </a:solidFill>
              <a:effectLst/>
              <a:latin typeface="Arial" panose="020B0604020202020204" pitchFamily="34" charset="0"/>
              <a:ea typeface="+mn-ea"/>
              <a:cs typeface="Arial" panose="020B0604020202020204" pitchFamily="34" charset="0"/>
            </a:rPr>
            <a:t>Key Findings: Moray</a:t>
          </a:r>
        </a:p>
        <a:p>
          <a:endParaRPr lang="en-GB" sz="12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According to 2022 HNDA survey results, 63% of responders reside in owner-occupied dwellings, followed by 18% in social housing, and 18% privately rented in Moray overall</a:t>
          </a:r>
          <a:r>
            <a:rPr lang="en-GB" sz="1100" baseline="0">
              <a:solidFill>
                <a:schemeClr val="dk1"/>
              </a:solidFill>
              <a:effectLst/>
              <a:latin typeface="Arial" panose="020B0604020202020204" pitchFamily="34" charset="0"/>
              <a:ea typeface="+mn-ea"/>
              <a:cs typeface="Arial" panose="020B0604020202020204" pitchFamily="34" charset="0"/>
            </a:rPr>
            <a:t> (Table 4.5b)</a:t>
          </a:r>
          <a:endParaRPr lang="en-GB" sz="1100">
            <a:solidFill>
              <a:schemeClr val="dk1"/>
            </a:solidFill>
            <a:effectLst/>
            <a:latin typeface="Arial" panose="020B0604020202020204" pitchFamily="34" charset="0"/>
            <a:ea typeface="+mn-ea"/>
            <a:cs typeface="Arial" panose="020B0604020202020204" pitchFamily="34" charset="0"/>
          </a:endParaRPr>
        </a:p>
        <a:p>
          <a:endParaRPr lang="en-GB" sz="1100">
            <a:solidFill>
              <a:schemeClr val="dk1"/>
            </a:solidFill>
            <a:effectLst/>
            <a:latin typeface="+mn-lt"/>
            <a:ea typeface="+mn-ea"/>
            <a:cs typeface="+mn-cs"/>
          </a:endParaRPr>
        </a:p>
        <a:p>
          <a:r>
            <a:rPr lang="en-GB" sz="1200">
              <a:effectLst/>
              <a:latin typeface="Arial" panose="020B0604020202020204" pitchFamily="34" charset="0"/>
              <a:ea typeface="MS PGothic" panose="020B0600070205080204" pitchFamily="34" charset="-128"/>
            </a:rPr>
            <a:t>This is validated when comparing the proportion of homes owned in Moray and Scotland using 2011 Census data (66% and 62% respectively) and for Scotland using the 2019 Scottish Government Housing Statistics (59%) and 2017-19 Scottish House Condition survey (62%) (Tables 4.3b and 4.4a) . </a:t>
          </a:r>
          <a:endParaRPr lang="en-GB" sz="1200">
            <a:solidFill>
              <a:schemeClr val="dk1"/>
            </a:solidFill>
            <a:effectLst/>
            <a:latin typeface="Arial" panose="020B0604020202020204" pitchFamily="34" charset="0"/>
            <a:ea typeface="+mn-ea"/>
            <a:cs typeface="Arial" panose="020B0604020202020204" pitchFamily="34" charset="0"/>
          </a:endParaRPr>
        </a:p>
        <a:p>
          <a:endParaRPr lang="en-GB" sz="1200">
            <a:solidFill>
              <a:schemeClr val="dk1"/>
            </a:solidFill>
            <a:effectLst/>
            <a:latin typeface="Arial" panose="020B0604020202020204" pitchFamily="34" charset="0"/>
            <a:ea typeface="+mn-ea"/>
            <a:cs typeface="Arial" panose="020B0604020202020204" pitchFamily="34" charset="0"/>
          </a:endParaRPr>
        </a:p>
        <a:p>
          <a:r>
            <a:rPr lang="en-GB" sz="1100" b="0" i="0" u="none" strike="noStrike">
              <a:solidFill>
                <a:schemeClr val="dk1"/>
              </a:solidFill>
              <a:effectLst/>
              <a:latin typeface="Arial" panose="020B0604020202020204" pitchFamily="34" charset="0"/>
              <a:ea typeface="+mn-ea"/>
              <a:cs typeface="Arial" panose="020B0604020202020204" pitchFamily="34" charset="0"/>
            </a:rPr>
            <a:t>As of the 2011 census, 66% of households owned their property in Moray, higher than the Scotland figure of 62%. Outright ownership was much higher at 35% compared to 28% for Scotland. (Table 4.3b) </a:t>
          </a:r>
          <a:r>
            <a:rPr lang="en-GB">
              <a:latin typeface="Arial" panose="020B0604020202020204" pitchFamily="34" charset="0"/>
              <a:cs typeface="Arial" panose="020B0604020202020204" pitchFamily="34" charset="0"/>
            </a:rPr>
            <a:t> </a:t>
          </a:r>
        </a:p>
        <a:p>
          <a:endParaRPr lang="en-GB">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Across Moray, 36% of owner-occupied dwellings were built pre 1945, higher than the Scottish average of 32%, whereas only 14% of social renting was older.  Very few owner-occupied properties are flats (5% compared to 22% for Scotland); for social renting, 31% are flats, still much lower than Scotland's 56%.  (Table 4.6a) </a:t>
          </a: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endParaRPr>
        </a:p>
        <a:p>
          <a:r>
            <a:rPr lang="en-GB" sz="1100" b="0" i="0" u="none" strike="noStrike">
              <a:solidFill>
                <a:schemeClr val="dk1"/>
              </a:solidFill>
              <a:effectLst/>
              <a:latin typeface="Arial" panose="020B0604020202020204" pitchFamily="34" charset="0"/>
              <a:ea typeface="+mn-ea"/>
              <a:cs typeface="Arial" panose="020B0604020202020204" pitchFamily="34" charset="0"/>
            </a:rPr>
            <a:t>2019 estimates indicate an increase in private renting from 15% to 18%, with a small drop in social housing.  Vacant and second homes make up 6% compared to 4% for Scotland. </a:t>
          </a:r>
          <a:r>
            <a:rPr lang="en-GB">
              <a:latin typeface="Arial" panose="020B0604020202020204" pitchFamily="34" charset="0"/>
              <a:cs typeface="Arial" panose="020B0604020202020204" pitchFamily="34" charset="0"/>
            </a:rPr>
            <a:t> </a:t>
          </a:r>
        </a:p>
        <a:p>
          <a:endParaRPr lang="en-GB" sz="1100">
            <a:solidFill>
              <a:sysClr val="windowText" lastClr="000000"/>
            </a:solidFill>
            <a:latin typeface="Arial" panose="020B0604020202020204" pitchFamily="34" charset="0"/>
            <a:ea typeface="+mn-ea"/>
            <a:cs typeface="Arial" panose="020B0604020202020204" pitchFamily="34" charset="0"/>
          </a:endParaRPr>
        </a:p>
        <a:p>
          <a:r>
            <a:rPr lang="en-GB" sz="1100">
              <a:solidFill>
                <a:sysClr val="windowText" lastClr="000000"/>
              </a:solidFill>
              <a:latin typeface="Arial" panose="020B0604020202020204" pitchFamily="34" charset="0"/>
              <a:ea typeface="+mn-ea"/>
              <a:cs typeface="Arial" panose="020B0604020202020204" pitchFamily="34" charset="0"/>
            </a:rPr>
            <a:t>According to AJ survey results, 63% of responders reside in owner-occupied dwellings, followed by 18% in social housing, and 18% privately rented in Moray overall, with various splits between the sub-areas. (Table 4.5b). Whilst this profile compares well to the Scottish House Condition Survey Outcomes (2017-19), it should be noted that HNDA survey results reflect the tenure profile for occupied dwellings only and do not account for second, holiday homes or empty properties within the respondent profile.  </a:t>
          </a:r>
        </a:p>
        <a:p>
          <a:endParaRPr lang="en-GB" sz="1100">
            <a:solidFill>
              <a:sysClr val="windowText" lastClr="000000"/>
            </a:solidFill>
            <a:latin typeface="Arial" panose="020B0604020202020204" pitchFamily="34" charset="0"/>
            <a:ea typeface="+mn-ea"/>
            <a:cs typeface="Arial" panose="020B0604020202020204" pitchFamily="34" charset="0"/>
          </a:endParaRPr>
        </a:p>
        <a:p>
          <a:pPr lvl="0"/>
          <a:r>
            <a:rPr lang="en-GB" sz="1100">
              <a:solidFill>
                <a:sysClr val="windowText" lastClr="000000"/>
              </a:solidFill>
              <a:latin typeface="Arial" panose="020B0604020202020204" pitchFamily="34" charset="0"/>
              <a:ea typeface="+mn-ea"/>
              <a:cs typeface="Arial" panose="020B0604020202020204" pitchFamily="34" charset="0"/>
            </a:rPr>
            <a:t>More recent analysis of the Moray Council Tax Register (April 2023) adjusted for the 2023 Moray stock database shows that 65% of dwellings are in the owner-occupied sector, 19% in the social housing sector, 11% in the private rented sector, with the remaining 2% MOD accommodation. Whilst this tenure profile has remained reasonably consistent with the 2017 HNDA profile, there has been an increase 3% in owner occupation from 63% in 2017 to 66% in 2023. The proportion of all homes in the social housing sector has reduced by 1% over this period from 20% in 2017 to 19% in 2023, with the overall size of the private rented sector has remaining consistent. (Table 4.6e)</a:t>
          </a:r>
        </a:p>
        <a:p>
          <a:pPr lvl="0"/>
          <a:endParaRPr lang="en-GB" sz="1100">
            <a:solidFill>
              <a:sysClr val="windowText" lastClr="000000"/>
            </a:solidFill>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ysClr val="windowText" lastClr="000000"/>
              </a:solidFill>
              <a:latin typeface="Arial" panose="020B0604020202020204" pitchFamily="34" charset="0"/>
              <a:ea typeface="+mn-ea"/>
              <a:cs typeface="Arial" panose="020B0604020202020204" pitchFamily="34" charset="0"/>
            </a:rPr>
            <a:t>According to the 2023 CTR analysis, social housing accounts for 19% of homes which aligns to the 2011 Census position of 19%. Over this period, despite a relatively static tenure profile, the number of homes in the social housing sector has grown by 14% from 7,753 homes in 2001 to 9,186 homes in 2023. (Table 4.6g)</a:t>
          </a:r>
        </a:p>
        <a:p>
          <a:pPr lvl="0"/>
          <a:endParaRPr lang="en-GB" sz="1100">
            <a:solidFill>
              <a:sysClr val="windowText" lastClr="000000"/>
            </a:solidFill>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ysClr val="windowText" lastClr="000000"/>
              </a:solidFill>
              <a:latin typeface="Arial" panose="020B0604020202020204" pitchFamily="34" charset="0"/>
              <a:ea typeface="+mn-ea"/>
              <a:cs typeface="Arial" panose="020B0604020202020204" pitchFamily="34" charset="0"/>
            </a:rPr>
            <a:t>Social renting is proportionally highest in Buckie (21%), Elgin (21%) and Keith (20%), although all three are lower than the Scottish average of 24%. In absolute terms, 51% of all social housing is located in Elgin, followed by Buckie then Forres, with the concentration of social housing aligned to the overall number of dwellings in each area. (Table 4.6e)</a:t>
          </a:r>
        </a:p>
        <a:p>
          <a:pPr lvl="0"/>
          <a:endParaRPr lang="en-GB" sz="1100">
            <a:solidFill>
              <a:sysClr val="windowText" lastClr="000000"/>
            </a:solidFill>
            <a:latin typeface="Arial" panose="020B0604020202020204" pitchFamily="34" charset="0"/>
            <a:ea typeface="+mn-ea"/>
            <a:cs typeface="Arial" panose="020B0604020202020204" pitchFamily="34" charset="0"/>
          </a:endParaRPr>
        </a:p>
        <a:p>
          <a:pPr lvl="0"/>
          <a:r>
            <a:rPr lang="en-GB" sz="1100">
              <a:solidFill>
                <a:sysClr val="windowText" lastClr="000000"/>
              </a:solidFill>
              <a:latin typeface="Arial" panose="020B0604020202020204" pitchFamily="34" charset="0"/>
              <a:ea typeface="+mn-ea"/>
              <a:cs typeface="Arial" panose="020B0604020202020204" pitchFamily="34" charset="0"/>
            </a:rPr>
            <a:t>According to the 2023 CTR analysis, Moray has a smaller private rented sector (11%) than Scottish average benchmarks including the 2019 Scottish Government statistics (18% PRS in Moray and 14% in Scotland). There is local evidence, that the PRS in Moray may be shrinking with PLR address registrations reducing by 7% between 2019 and 2023. Private renting varies across Housing Market Areas in Moray from 7% in Buckie to 17% in Forres (2023 CTR profile). This trend is similar to the 2011 Census with the lowest proportion of private renting in Buckie at 8%, Forres with 19% and Cairngorms NP with 29%. (Table 4.6e)</a:t>
          </a:r>
        </a:p>
        <a:p>
          <a:endParaRPr lang="en-GB" sz="1100">
            <a:solidFill>
              <a:sysClr val="windowText" lastClr="000000"/>
            </a:solidFill>
            <a:latin typeface="Arial" panose="020B0604020202020204" pitchFamily="34" charset="0"/>
            <a:ea typeface="+mn-ea"/>
            <a:cs typeface="Arial" panose="020B0604020202020204" pitchFamily="34" charset="0"/>
          </a:endParaRPr>
        </a:p>
        <a:p>
          <a:pPr lvl="0"/>
          <a:r>
            <a:rPr lang="en-GB" sz="1100">
              <a:solidFill>
                <a:sysClr val="windowText" lastClr="000000"/>
              </a:solidFill>
              <a:latin typeface="Arial" panose="020B0604020202020204" pitchFamily="34" charset="0"/>
              <a:ea typeface="+mn-ea"/>
              <a:cs typeface="Arial" panose="020B0604020202020204" pitchFamily="34" charset="0"/>
            </a:rPr>
            <a:t>Analysis of occupancy from the Moray Council Tax Register (2023) suggests an increase in occupancy levels across Moray, with total occupied dwellings accounting for 97% of all homes. This ranges from an occupancy rate of 83% in the Cairngorms National Park to 99% in Elgin. In total, there are 727 long term empty homes in Moray, which has reduced by over 50% since the last HNDA in 2017 (1,558). Long term empty properties have most impact in the Cairngorms National Park accounting for 13% of all dwellings in this area. Overall, the number of long term empty homes has reduced by 5% in 2017 to 3% in 2023. (Table 4.6h)</a:t>
          </a:r>
        </a:p>
      </xdr:txBody>
    </xdr:sp>
    <xdr:clientData/>
  </xdr:twoCellAnchor>
  <xdr:twoCellAnchor>
    <xdr:from>
      <xdr:col>1</xdr:col>
      <xdr:colOff>10242</xdr:colOff>
      <xdr:row>74</xdr:row>
      <xdr:rowOff>71693</xdr:rowOff>
    </xdr:from>
    <xdr:to>
      <xdr:col>4</xdr:col>
      <xdr:colOff>1275121</xdr:colOff>
      <xdr:row>94</xdr:row>
      <xdr:rowOff>177332</xdr:rowOff>
    </xdr:to>
    <xdr:graphicFrame macro="">
      <xdr:nvGraphicFramePr>
        <xdr:cNvPr id="7" name="Chart 6">
          <a:extLst>
            <a:ext uri="{FF2B5EF4-FFF2-40B4-BE49-F238E27FC236}">
              <a16:creationId xmlns:a16="http://schemas.microsoft.com/office/drawing/2014/main" id="{F89040C8-4FFE-4C55-AC7A-B73C8943F99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591911</xdr:colOff>
      <xdr:row>138</xdr:row>
      <xdr:rowOff>180974</xdr:rowOff>
    </xdr:from>
    <xdr:to>
      <xdr:col>3</xdr:col>
      <xdr:colOff>1177018</xdr:colOff>
      <xdr:row>152</xdr:row>
      <xdr:rowOff>76200</xdr:rowOff>
    </xdr:to>
    <xdr:graphicFrame macro="">
      <xdr:nvGraphicFramePr>
        <xdr:cNvPr id="8" name="Chart 7">
          <a:extLst>
            <a:ext uri="{FF2B5EF4-FFF2-40B4-BE49-F238E27FC236}">
              <a16:creationId xmlns:a16="http://schemas.microsoft.com/office/drawing/2014/main" id="{1BB07809-02B5-4C9C-94C1-C7D993FBBF7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6804</xdr:colOff>
      <xdr:row>158</xdr:row>
      <xdr:rowOff>36058</xdr:rowOff>
    </xdr:from>
    <xdr:to>
      <xdr:col>4</xdr:col>
      <xdr:colOff>517071</xdr:colOff>
      <xdr:row>172</xdr:row>
      <xdr:rowOff>136071</xdr:rowOff>
    </xdr:to>
    <xdr:graphicFrame macro="">
      <xdr:nvGraphicFramePr>
        <xdr:cNvPr id="9" name="Chart 8">
          <a:extLst>
            <a:ext uri="{FF2B5EF4-FFF2-40B4-BE49-F238E27FC236}">
              <a16:creationId xmlns:a16="http://schemas.microsoft.com/office/drawing/2014/main" id="{BB43E484-52EE-4735-B711-A4CC6F8842D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7</xdr:col>
      <xdr:colOff>428624</xdr:colOff>
      <xdr:row>3</xdr:row>
      <xdr:rowOff>57150</xdr:rowOff>
    </xdr:from>
    <xdr:to>
      <xdr:col>10</xdr:col>
      <xdr:colOff>319767</xdr:colOff>
      <xdr:row>16</xdr:row>
      <xdr:rowOff>146956</xdr:rowOff>
    </xdr:to>
    <xdr:graphicFrame macro="">
      <xdr:nvGraphicFramePr>
        <xdr:cNvPr id="11" name="Chart 10">
          <a:extLst>
            <a:ext uri="{FF2B5EF4-FFF2-40B4-BE49-F238E27FC236}">
              <a16:creationId xmlns:a16="http://schemas.microsoft.com/office/drawing/2014/main" id="{67998BF0-666E-4602-B24F-2EDA9857A98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48380</xdr:colOff>
      <xdr:row>40</xdr:row>
      <xdr:rowOff>134560</xdr:rowOff>
    </xdr:from>
    <xdr:to>
      <xdr:col>7</xdr:col>
      <xdr:colOff>616353</xdr:colOff>
      <xdr:row>64</xdr:row>
      <xdr:rowOff>95251</xdr:rowOff>
    </xdr:to>
    <xdr:graphicFrame macro="">
      <xdr:nvGraphicFramePr>
        <xdr:cNvPr id="12" name="Chart 11">
          <a:extLst>
            <a:ext uri="{FF2B5EF4-FFF2-40B4-BE49-F238E27FC236}">
              <a16:creationId xmlns:a16="http://schemas.microsoft.com/office/drawing/2014/main" id="{D0852CF6-35A9-4082-B20B-0C400360C2E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966862</xdr:colOff>
      <xdr:row>40</xdr:row>
      <xdr:rowOff>173868</xdr:rowOff>
    </xdr:from>
    <xdr:to>
      <xdr:col>10</xdr:col>
      <xdr:colOff>845909</xdr:colOff>
      <xdr:row>64</xdr:row>
      <xdr:rowOff>134560</xdr:rowOff>
    </xdr:to>
    <xdr:graphicFrame macro="">
      <xdr:nvGraphicFramePr>
        <xdr:cNvPr id="13" name="Chart 12">
          <a:extLst>
            <a:ext uri="{FF2B5EF4-FFF2-40B4-BE49-F238E27FC236}">
              <a16:creationId xmlns:a16="http://schemas.microsoft.com/office/drawing/2014/main" id="{E1C81804-C6E4-4708-9680-DF9E3A59127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10</xdr:col>
      <xdr:colOff>1203224</xdr:colOff>
      <xdr:row>40</xdr:row>
      <xdr:rowOff>188684</xdr:rowOff>
    </xdr:from>
    <xdr:to>
      <xdr:col>14</xdr:col>
      <xdr:colOff>223511</xdr:colOff>
      <xdr:row>64</xdr:row>
      <xdr:rowOff>105834</xdr:rowOff>
    </xdr:to>
    <xdr:graphicFrame macro="">
      <xdr:nvGraphicFramePr>
        <xdr:cNvPr id="15" name="Chart 14">
          <a:extLst>
            <a:ext uri="{FF2B5EF4-FFF2-40B4-BE49-F238E27FC236}">
              <a16:creationId xmlns:a16="http://schemas.microsoft.com/office/drawing/2014/main" id="{57DD5C25-C5C8-4314-B912-5054E3DB94B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571500</xdr:colOff>
      <xdr:row>226</xdr:row>
      <xdr:rowOff>145675</xdr:rowOff>
    </xdr:from>
    <xdr:to>
      <xdr:col>7</xdr:col>
      <xdr:colOff>974912</xdr:colOff>
      <xdr:row>278</xdr:row>
      <xdr:rowOff>78441</xdr:rowOff>
    </xdr:to>
    <xdr:sp macro="" textlink="">
      <xdr:nvSpPr>
        <xdr:cNvPr id="5" name="TextBox 4">
          <a:extLst>
            <a:ext uri="{FF2B5EF4-FFF2-40B4-BE49-F238E27FC236}">
              <a16:creationId xmlns:a16="http://schemas.microsoft.com/office/drawing/2014/main" id="{03E9979D-5DB6-472E-8581-40F2A03F796B}"/>
            </a:ext>
          </a:extLst>
        </xdr:cNvPr>
        <xdr:cNvSpPr txBox="1"/>
      </xdr:nvSpPr>
      <xdr:spPr>
        <a:xfrm>
          <a:off x="571500" y="47983587"/>
          <a:ext cx="9525000" cy="9256060"/>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200" b="1">
              <a:solidFill>
                <a:schemeClr val="dk1"/>
              </a:solidFill>
              <a:effectLst/>
              <a:latin typeface="Arial" panose="020B0604020202020204" pitchFamily="34" charset="0"/>
              <a:ea typeface="+mn-ea"/>
              <a:cs typeface="Arial" panose="020B0604020202020204" pitchFamily="34" charset="0"/>
            </a:rPr>
            <a:t>Key Findings: 4.3 Dwelling</a:t>
          </a:r>
          <a:r>
            <a:rPr lang="en-GB" sz="1200" b="1" baseline="0">
              <a:solidFill>
                <a:schemeClr val="dk1"/>
              </a:solidFill>
              <a:effectLst/>
              <a:latin typeface="Arial" panose="020B0604020202020204" pitchFamily="34" charset="0"/>
              <a:ea typeface="+mn-ea"/>
              <a:cs typeface="Arial" panose="020B0604020202020204" pitchFamily="34" charset="0"/>
            </a:rPr>
            <a:t> Size-Type Profile</a:t>
          </a:r>
        </a:p>
        <a:p>
          <a:endParaRPr lang="en-GB" sz="1200">
            <a:solidFill>
              <a:schemeClr val="dk1"/>
            </a:solidFill>
            <a:effectLst/>
            <a:latin typeface="Arial" panose="020B0604020202020204" pitchFamily="34" charset="0"/>
            <a:ea typeface="+mn-ea"/>
            <a:cs typeface="Arial" panose="020B0604020202020204" pitchFamily="34" charset="0"/>
          </a:endParaRPr>
        </a:p>
        <a:p>
          <a:r>
            <a:rPr lang="en-GB" sz="1200" b="1">
              <a:solidFill>
                <a:schemeClr val="dk1"/>
              </a:solidFill>
              <a:effectLst/>
              <a:latin typeface="Arial" panose="020B0604020202020204" pitchFamily="34" charset="0"/>
              <a:ea typeface="+mn-ea"/>
              <a:cs typeface="Arial" panose="020B0604020202020204" pitchFamily="34" charset="0"/>
            </a:rPr>
            <a:t>Key Findings: Moray</a:t>
          </a:r>
        </a:p>
        <a:p>
          <a:endParaRPr lang="en-GB" sz="1200">
            <a:solidFill>
              <a:schemeClr val="dk1"/>
            </a:solidFill>
            <a:effectLst/>
            <a:latin typeface="Arial" panose="020B0604020202020204" pitchFamily="34" charset="0"/>
            <a:ea typeface="+mn-ea"/>
            <a:cs typeface="Arial" panose="020B0604020202020204" pitchFamily="34" charset="0"/>
          </a:endParaRPr>
        </a:p>
        <a:p>
          <a:r>
            <a:rPr lang="en-GB" sz="1200" b="0" i="0" u="none" strike="noStrike">
              <a:solidFill>
                <a:schemeClr val="dk1"/>
              </a:solidFill>
              <a:effectLst/>
              <a:latin typeface="Arial" panose="020B0604020202020204" pitchFamily="34" charset="0"/>
              <a:ea typeface="+mn-ea"/>
              <a:cs typeface="Arial" panose="020B0604020202020204" pitchFamily="34" charset="0"/>
            </a:rPr>
            <a:t>In 2011, 11% of dwellings</a:t>
          </a:r>
          <a:r>
            <a:rPr lang="en-GB" sz="1200" b="0" i="0" u="none" strike="noStrike" baseline="0">
              <a:solidFill>
                <a:schemeClr val="dk1"/>
              </a:solidFill>
              <a:effectLst/>
              <a:latin typeface="Arial" panose="020B0604020202020204" pitchFamily="34" charset="0"/>
              <a:ea typeface="+mn-ea"/>
              <a:cs typeface="Arial" panose="020B0604020202020204" pitchFamily="34" charset="0"/>
            </a:rPr>
            <a:t> in Moray had 1-3 rooms and 89% had 4 + rooms. </a:t>
          </a:r>
          <a:r>
            <a:rPr lang="en-GB" sz="1200" b="0" i="0" u="none" strike="noStrike">
              <a:solidFill>
                <a:schemeClr val="dk1"/>
              </a:solidFill>
              <a:effectLst/>
              <a:latin typeface="Arial" panose="020B0604020202020204" pitchFamily="34" charset="0"/>
              <a:ea typeface="+mn-ea"/>
              <a:cs typeface="Arial" panose="020B0604020202020204" pitchFamily="34" charset="0"/>
            </a:rPr>
            <a:t>41% of dwellings were 5+ rooms, much higher than Scotland's 29%.  There were fewer two bedroom houses (1%) than across Scotland (4%) (Table 4.7b)</a:t>
          </a:r>
          <a:r>
            <a:rPr lang="en-GB" sz="1200">
              <a:latin typeface="Arial" panose="020B0604020202020204" pitchFamily="34" charset="0"/>
              <a:cs typeface="Arial" panose="020B0604020202020204" pitchFamily="34" charset="0"/>
            </a:rPr>
            <a:t> </a:t>
          </a:r>
          <a:r>
            <a:rPr lang="en-GB" sz="1200" b="0" i="0" u="none" strike="noStrike">
              <a:solidFill>
                <a:schemeClr val="dk1"/>
              </a:solidFill>
              <a:effectLst/>
              <a:latin typeface="Arial" panose="020B0604020202020204" pitchFamily="34" charset="0"/>
              <a:ea typeface="+mn-ea"/>
              <a:cs typeface="Arial" panose="020B0604020202020204" pitchFamily="34" charset="0"/>
            </a:rPr>
            <a:t>Flats were much less common, with only 13% compared to Scotland's 37%. Detached (especially) and semi-detached houses are much more prevalent in Moray than Scotland as a whole. (Table 4.8a)</a:t>
          </a:r>
        </a:p>
        <a:p>
          <a:endParaRPr lang="en-GB" sz="1200" b="0" i="0" u="none" strike="noStrike">
            <a:solidFill>
              <a:schemeClr val="dk1"/>
            </a:solidFill>
            <a:effectLst/>
            <a:latin typeface="Arial" panose="020B0604020202020204" pitchFamily="34" charset="0"/>
            <a:ea typeface="+mn-ea"/>
            <a:cs typeface="Arial" panose="020B0604020202020204" pitchFamily="34" charset="0"/>
          </a:endParaRPr>
        </a:p>
        <a:p>
          <a:r>
            <a:rPr lang="en-GB" sz="1200">
              <a:solidFill>
                <a:schemeClr val="dk1"/>
              </a:solidFill>
              <a:effectLst/>
              <a:latin typeface="Arial" panose="020B0604020202020204" pitchFamily="34" charset="0"/>
              <a:ea typeface="+mn-ea"/>
              <a:cs typeface="Arial" panose="020B0604020202020204" pitchFamily="34" charset="0"/>
            </a:rPr>
            <a:t>According to Scottish Government Statistics, in 2017, 31% of dwellings in Moray had up to 3 rooms, with the majority 69% offering 4+ rooms per dwelling. This dwelling size profile has changed only marginally since 2007 (Tables 4.7c and 4.7d)</a:t>
          </a:r>
          <a:endParaRPr lang="en-GB" sz="1200" b="0" i="0" u="none" strike="noStrike">
            <a:solidFill>
              <a:schemeClr val="dk1"/>
            </a:solidFill>
            <a:effectLst/>
            <a:latin typeface="Arial" panose="020B0604020202020204" pitchFamily="34" charset="0"/>
            <a:ea typeface="+mn-ea"/>
            <a:cs typeface="Arial" panose="020B0604020202020204" pitchFamily="34" charset="0"/>
          </a:endParaRPr>
        </a:p>
        <a:p>
          <a:endParaRPr lang="en-GB" sz="1200" b="0" i="0" u="none" strike="noStrike">
            <a:solidFill>
              <a:schemeClr val="dk1"/>
            </a:solidFill>
            <a:effectLst/>
            <a:latin typeface="Arial" panose="020B0604020202020204" pitchFamily="34" charset="0"/>
            <a:ea typeface="+mn-ea"/>
            <a:cs typeface="Arial" panose="020B0604020202020204" pitchFamily="34" charset="0"/>
          </a:endParaRPr>
        </a:p>
        <a:p>
          <a:r>
            <a:rPr lang="en-GB" sz="1200" b="0" i="0" u="none" strike="noStrike">
              <a:solidFill>
                <a:schemeClr val="dk1"/>
              </a:solidFill>
              <a:effectLst/>
              <a:latin typeface="Arial" panose="020B0604020202020204" pitchFamily="34" charset="0"/>
              <a:ea typeface="+mn-ea"/>
              <a:cs typeface="Arial" panose="020B0604020202020204" pitchFamily="34" charset="0"/>
            </a:rPr>
            <a:t>Population density is much lower, with 0.42 dwellings per hectare, compared to 0.68 across Scotland. (Table 4.9a)</a:t>
          </a:r>
          <a:r>
            <a:rPr lang="en-GB" sz="1200">
              <a:latin typeface="Arial" panose="020B0604020202020204" pitchFamily="34" charset="0"/>
              <a:cs typeface="Arial" panose="020B0604020202020204" pitchFamily="34" charset="0"/>
            </a:rPr>
            <a:t> </a:t>
          </a:r>
        </a:p>
        <a:p>
          <a:endParaRPr lang="en-GB" sz="1200">
            <a:solidFill>
              <a:srgbClr val="333333"/>
            </a:solidFill>
            <a:effectLst/>
            <a:latin typeface="Arial" panose="020B0604020202020204" pitchFamily="34" charset="0"/>
            <a:ea typeface="MS PGothic" panose="020B0600070205080204" pitchFamily="34" charset="-128"/>
            <a:cs typeface="Arial" panose="020B0604020202020204" pitchFamily="34" charset="0"/>
          </a:endParaRPr>
        </a:p>
        <a:p>
          <a:r>
            <a:rPr lang="en-GB" sz="1200">
              <a:solidFill>
                <a:srgbClr val="333333"/>
              </a:solidFill>
              <a:effectLst/>
              <a:latin typeface="Arial" panose="020B0604020202020204" pitchFamily="34" charset="0"/>
              <a:ea typeface="MS PGothic" panose="020B0600070205080204" pitchFamily="34" charset="-128"/>
              <a:cs typeface="Arial" panose="020B0604020202020204" pitchFamily="34" charset="0"/>
            </a:rPr>
            <a:t>The 2022 HNDA survey results indicate that across Moray, 41% of homes offer 1-2 bedrooms, with the majority (56%) offering 3-4 bedrooms and 3% offering 5+ bedrooms (Table 4.10b)</a:t>
          </a:r>
        </a:p>
        <a:p>
          <a:endParaRPr lang="en-GB" sz="1200">
            <a:solidFill>
              <a:srgbClr val="333333"/>
            </a:solidFill>
            <a:effectLst/>
            <a:latin typeface="Arial" panose="020B0604020202020204" pitchFamily="34" charset="0"/>
            <a:ea typeface="MS PGothic" panose="020B0600070205080204" pitchFamily="34" charset="-128"/>
            <a:cs typeface="Arial" panose="020B0604020202020204" pitchFamily="34" charset="0"/>
          </a:endParaRPr>
        </a:p>
        <a:p>
          <a:r>
            <a:rPr lang="en-GB" sz="1200">
              <a:solidFill>
                <a:srgbClr val="333333"/>
              </a:solidFill>
              <a:effectLst/>
              <a:latin typeface="Arial" panose="020B0604020202020204" pitchFamily="34" charset="0"/>
              <a:ea typeface="MS PGothic" panose="020B0600070205080204" pitchFamily="34" charset="-128"/>
              <a:cs typeface="Arial" panose="020B0604020202020204" pitchFamily="34" charset="0"/>
            </a:rPr>
            <a:t>The 2022 survey results indicate that this bedroom size profile varies across the Moray HMA with the largest number of 1-2 bedroom properties in Speyside at 49%, the largest number of 3-4 bedroom properties in Buckie at 64% and the largest number of 5+ bedrooms in Speyside at 7%. (Table 4.10b)</a:t>
          </a:r>
          <a:endParaRPr lang="en-GB" sz="1200">
            <a:solidFill>
              <a:srgbClr val="333333"/>
            </a:solidFill>
            <a:effectLst/>
            <a:latin typeface="Arial" panose="020B0604020202020204" pitchFamily="34" charset="0"/>
            <a:ea typeface="MS PGothic" panose="020B0600070205080204" pitchFamily="34" charset="-128"/>
            <a:cs typeface="Times New Roman" panose="02020603050405020304" pitchFamily="18" charset="0"/>
          </a:endParaRPr>
        </a:p>
        <a:p>
          <a:endParaRPr lang="en-GB" sz="1200">
            <a:solidFill>
              <a:srgbClr val="333333"/>
            </a:solidFill>
            <a:effectLst/>
            <a:latin typeface="Arial" panose="020B0604020202020204" pitchFamily="34" charset="0"/>
            <a:ea typeface="MS PGothic" panose="020B0600070205080204" pitchFamily="34" charset="-128"/>
            <a:cs typeface="Times New Roman" panose="02020603050405020304" pitchFamily="18" charset="0"/>
          </a:endParaRPr>
        </a:p>
        <a:p>
          <a:r>
            <a:rPr lang="en-GB" sz="1200">
              <a:latin typeface="Arial" panose="020B0604020202020204" pitchFamily="34" charset="0"/>
              <a:cs typeface="Arial" panose="020B0604020202020204" pitchFamily="34" charset="0"/>
            </a:rPr>
            <a:t>According</a:t>
          </a:r>
          <a:r>
            <a:rPr lang="en-GB" sz="1200" baseline="0">
              <a:latin typeface="Arial" panose="020B0604020202020204" pitchFamily="34" charset="0"/>
              <a:cs typeface="Arial" panose="020B0604020202020204" pitchFamily="34" charset="0"/>
            </a:rPr>
            <a:t> to 2022 HNDA Survey results, a dominating 84% of dwelling types fall under house or bungalow, and 41% of all dwellings are composed of three rooms. (Table 4.10d). This is validated </a:t>
          </a:r>
          <a:r>
            <a:rPr lang="en-GB" sz="1200">
              <a:solidFill>
                <a:srgbClr val="333333"/>
              </a:solidFill>
              <a:effectLst/>
              <a:latin typeface="Arial" panose="020B0604020202020204" pitchFamily="34" charset="0"/>
              <a:ea typeface="MS PGothic" panose="020B0600070205080204" pitchFamily="34" charset="-128"/>
              <a:cs typeface="Arial" panose="020B0604020202020204" pitchFamily="34" charset="0"/>
            </a:rPr>
            <a:t>validated when compared with the 2011 Census with 87% of dwellings being house/bungalow and 13% flats</a:t>
          </a:r>
          <a:r>
            <a:rPr lang="en-GB" sz="1200" baseline="0">
              <a:solidFill>
                <a:srgbClr val="333333"/>
              </a:solidFill>
              <a:effectLst/>
              <a:latin typeface="Arial" panose="020B0604020202020204" pitchFamily="34" charset="0"/>
              <a:ea typeface="MS PGothic" panose="020B0600070205080204" pitchFamily="34" charset="-128"/>
              <a:cs typeface="Arial" panose="020B0604020202020204" pitchFamily="34" charset="0"/>
            </a:rPr>
            <a:t> (Table 4.11)</a:t>
          </a:r>
          <a:endParaRPr lang="en-GB" sz="1200" baseline="0">
            <a:solidFill>
              <a:schemeClr val="dk1"/>
            </a:solidFill>
            <a:effectLst/>
            <a:latin typeface="Arial" panose="020B0604020202020204" pitchFamily="34" charset="0"/>
            <a:ea typeface="+mn-ea"/>
            <a:cs typeface="Arial" panose="020B0604020202020204" pitchFamily="34" charset="0"/>
          </a:endParaRPr>
        </a:p>
        <a:p>
          <a:endParaRPr lang="en-GB" sz="1200" baseline="0">
            <a:solidFill>
              <a:schemeClr val="dk1"/>
            </a:solidFill>
            <a:effectLst/>
            <a:latin typeface="Arial" panose="020B0604020202020204" pitchFamily="34" charset="0"/>
            <a:ea typeface="+mn-ea"/>
            <a:cs typeface="Arial" panose="020B0604020202020204" pitchFamily="34" charset="0"/>
          </a:endParaRPr>
        </a:p>
        <a:p>
          <a:r>
            <a:rPr lang="en-GB" sz="1200">
              <a:solidFill>
                <a:schemeClr val="dk1"/>
              </a:solidFill>
              <a:effectLst/>
              <a:latin typeface="Arial" panose="020B0604020202020204" pitchFamily="34" charset="0"/>
              <a:ea typeface="+mn-ea"/>
              <a:cs typeface="Arial" panose="020B0604020202020204" pitchFamily="34" charset="0"/>
            </a:rPr>
            <a:t>The 2022 HNDA survey indicates that there is a much higher proportion of bungalows and houses in the owner occupied sector (93%) than flats (4%)(Table</a:t>
          </a:r>
          <a:r>
            <a:rPr lang="en-GB" sz="1200" baseline="0">
              <a:solidFill>
                <a:schemeClr val="dk1"/>
              </a:solidFill>
              <a:effectLst/>
              <a:latin typeface="Arial" panose="020B0604020202020204" pitchFamily="34" charset="0"/>
              <a:ea typeface="+mn-ea"/>
              <a:cs typeface="Arial" panose="020B0604020202020204" pitchFamily="34" charset="0"/>
            </a:rPr>
            <a:t> 4.10e)</a:t>
          </a:r>
          <a:r>
            <a:rPr lang="en-GB" sz="1200">
              <a:solidFill>
                <a:schemeClr val="dk1"/>
              </a:solidFill>
              <a:effectLst/>
              <a:latin typeface="Arial" panose="020B0604020202020204" pitchFamily="34" charset="0"/>
              <a:ea typeface="+mn-ea"/>
              <a:cs typeface="Arial" panose="020B0604020202020204" pitchFamily="34" charset="0"/>
            </a:rPr>
            <a:t> .</a:t>
          </a:r>
          <a:r>
            <a:rPr lang="en-GB" sz="1200" baseline="0">
              <a:solidFill>
                <a:schemeClr val="dk1"/>
              </a:solidFill>
              <a:effectLst/>
              <a:latin typeface="Arial" panose="020B0604020202020204" pitchFamily="34" charset="0"/>
              <a:ea typeface="+mn-ea"/>
              <a:cs typeface="Arial" panose="020B0604020202020204" pitchFamily="34" charset="0"/>
            </a:rPr>
            <a:t> </a:t>
          </a:r>
          <a:r>
            <a:rPr lang="en-GB" sz="1200">
              <a:solidFill>
                <a:srgbClr val="333333"/>
              </a:solidFill>
              <a:effectLst/>
              <a:latin typeface="Arial" panose="020B0604020202020204" pitchFamily="34" charset="0"/>
              <a:ea typeface="MS PGothic" panose="020B0600070205080204" pitchFamily="34" charset="-128"/>
              <a:cs typeface="Arial" panose="020B0604020202020204" pitchFamily="34" charset="0"/>
            </a:rPr>
            <a:t>This dwelling profile is closely validated by the Scottish Household Survey average dwelling type profile for Moray in 2019 (Table 4.8b)</a:t>
          </a:r>
          <a:endParaRPr lang="en-GB" sz="1050">
            <a:solidFill>
              <a:srgbClr val="333333"/>
            </a:solidFill>
            <a:effectLst/>
            <a:latin typeface="Arial" panose="020B0604020202020204" pitchFamily="34" charset="0"/>
            <a:ea typeface="MS PGothic" panose="020B0600070205080204" pitchFamily="34" charset="-128"/>
            <a:cs typeface="Times New Roman" panose="020206030504050203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2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200">
              <a:solidFill>
                <a:srgbClr val="333333"/>
              </a:solidFill>
              <a:effectLst/>
              <a:latin typeface="Arial" panose="020B0604020202020204" pitchFamily="34" charset="0"/>
              <a:ea typeface="MS PGothic" panose="020B0600070205080204" pitchFamily="34" charset="-128"/>
              <a:cs typeface="Arial" panose="020B0604020202020204" pitchFamily="34" charset="0"/>
            </a:rPr>
            <a:t>71% of the 2022 HNDA Survey who occupied dwellings with 3 or more bedrooms were owner occupiers with 29% having 1 or 2 bedrooms</a:t>
          </a:r>
          <a:r>
            <a:rPr lang="en-GB" sz="1200" baseline="0">
              <a:solidFill>
                <a:srgbClr val="333333"/>
              </a:solidFill>
              <a:effectLst/>
              <a:latin typeface="Arial" panose="020B0604020202020204" pitchFamily="34" charset="0"/>
              <a:ea typeface="MS PGothic" panose="020B0600070205080204" pitchFamily="34" charset="-128"/>
              <a:cs typeface="Arial" panose="020B0604020202020204" pitchFamily="34" charset="0"/>
            </a:rPr>
            <a:t> (Table 4.10f)</a:t>
          </a:r>
          <a:endParaRPr lang="en-GB" sz="1050">
            <a:solidFill>
              <a:srgbClr val="333333"/>
            </a:solidFill>
            <a:effectLst/>
            <a:latin typeface="Arial" panose="020B0604020202020204" pitchFamily="34" charset="0"/>
            <a:ea typeface="MS PGothic" panose="020B0600070205080204" pitchFamily="34" charset="-128"/>
            <a:cs typeface="Times New Roman" panose="020206030504050203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050">
            <a:solidFill>
              <a:srgbClr val="333333"/>
            </a:solidFill>
            <a:effectLst/>
            <a:latin typeface="Arial" panose="020B0604020202020204" pitchFamily="34" charset="0"/>
            <a:ea typeface="MS PGothic" panose="020B0600070205080204" pitchFamily="34" charset="-128"/>
            <a:cs typeface="Times New Roman" panose="020206030504050203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200">
              <a:solidFill>
                <a:srgbClr val="333333"/>
              </a:solidFill>
              <a:effectLst/>
              <a:latin typeface="Arial" panose="020B0604020202020204" pitchFamily="34" charset="0"/>
              <a:ea typeface="MS PGothic" panose="020B0600070205080204" pitchFamily="34" charset="-128"/>
              <a:cs typeface="Arial" panose="020B0604020202020204" pitchFamily="34" charset="0"/>
            </a:rPr>
            <a:t>In the social housing sector, a significantly higher proportion of homes have 1-2 bedrooms (64%) with fewer 3+ bedroom dwellings (35%). This pattern is echoed in the PRS where 62% of dwellings offer 1-2 bedrooms, with 38% 3+ bedrooms </a:t>
          </a:r>
          <a:r>
            <a:rPr kumimoji="0" lang="en-GB" sz="1200" b="0" i="0" u="none" strike="noStrike" kern="0" cap="none" spc="0" normalizeH="0" baseline="0" noProof="0">
              <a:ln>
                <a:noFill/>
              </a:ln>
              <a:solidFill>
                <a:srgbClr val="333333"/>
              </a:solidFill>
              <a:effectLst/>
              <a:uLnTx/>
              <a:uFillTx/>
              <a:latin typeface="Arial" panose="020B0604020202020204" pitchFamily="34" charset="0"/>
              <a:ea typeface="MS PGothic" panose="020B0600070205080204" pitchFamily="34" charset="-128"/>
              <a:cs typeface="Arial" panose="020B0604020202020204" pitchFamily="34" charset="0"/>
            </a:rPr>
            <a:t>(Table 4.10f)</a:t>
          </a:r>
          <a:endParaRPr kumimoji="0" lang="en-GB" sz="1050" b="0" i="0" u="none" strike="noStrike" kern="0" cap="none" spc="0" normalizeH="0" baseline="0" noProof="0">
            <a:ln>
              <a:noFill/>
            </a:ln>
            <a:solidFill>
              <a:srgbClr val="333333"/>
            </a:solidFill>
            <a:effectLst/>
            <a:uLnTx/>
            <a:uFillTx/>
            <a:latin typeface="Arial" panose="020B0604020202020204" pitchFamily="34" charset="0"/>
            <a:ea typeface="MS PGothic" panose="020B0600070205080204" pitchFamily="34" charset="-128"/>
            <a:cs typeface="Times New Roman" panose="020206030504050203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050">
            <a:solidFill>
              <a:srgbClr val="333333"/>
            </a:solidFill>
            <a:effectLst/>
            <a:latin typeface="Arial" panose="020B0604020202020204" pitchFamily="34" charset="0"/>
            <a:ea typeface="MS PGothic" panose="020B0600070205080204" pitchFamily="34" charset="-128"/>
            <a:cs typeface="Times New Roman" panose="020206030504050203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200">
              <a:effectLst/>
              <a:latin typeface="Arial" panose="020B0604020202020204" pitchFamily="34" charset="0"/>
              <a:ea typeface="MS PGothic" panose="020B0600070205080204" pitchFamily="34" charset="-128"/>
            </a:rPr>
            <a:t>60% of homes across Moray offer 3+ bedrooms</a:t>
          </a:r>
          <a:r>
            <a:rPr lang="en-GB" sz="1200" baseline="0">
              <a:effectLst/>
              <a:latin typeface="Arial" panose="020B0604020202020204" pitchFamily="34" charset="0"/>
              <a:ea typeface="MS PGothic" panose="020B0600070205080204" pitchFamily="34" charset="-128"/>
            </a:rPr>
            <a:t> </a:t>
          </a:r>
          <a:r>
            <a:rPr kumimoji="0" lang="en-GB" sz="1200" b="0" i="0" u="none" strike="noStrike" kern="0" cap="none" spc="0" normalizeH="0" baseline="0" noProof="0">
              <a:ln>
                <a:noFill/>
              </a:ln>
              <a:solidFill>
                <a:srgbClr val="333333"/>
              </a:solidFill>
              <a:effectLst/>
              <a:uLnTx/>
              <a:uFillTx/>
              <a:latin typeface="Arial" panose="020B0604020202020204" pitchFamily="34" charset="0"/>
              <a:ea typeface="MS PGothic" panose="020B0600070205080204" pitchFamily="34" charset="-128"/>
              <a:cs typeface="Arial" panose="020B0604020202020204" pitchFamily="34" charset="0"/>
            </a:rPr>
            <a:t>(Table 4.10f)</a:t>
          </a:r>
          <a:endParaRPr kumimoji="0" lang="en-GB" sz="1050" b="0" i="0" u="none" strike="noStrike" kern="0" cap="none" spc="0" normalizeH="0" baseline="0" noProof="0">
            <a:ln>
              <a:noFill/>
            </a:ln>
            <a:solidFill>
              <a:srgbClr val="333333"/>
            </a:solidFill>
            <a:effectLst/>
            <a:uLnTx/>
            <a:uFillTx/>
            <a:latin typeface="Arial" panose="020B0604020202020204" pitchFamily="34" charset="0"/>
            <a:ea typeface="MS PGothic" panose="020B0600070205080204" pitchFamily="34" charset="-128"/>
            <a:cs typeface="Times New Roman" panose="02020603050405020304" pitchFamily="18" charset="0"/>
          </a:endParaRPr>
        </a:p>
        <a:p>
          <a:endParaRPr lang="en-GB" sz="1200">
            <a:latin typeface="Arial" panose="020B0604020202020204" pitchFamily="34" charset="0"/>
            <a:cs typeface="Arial" panose="020B0604020202020204" pitchFamily="34" charset="0"/>
          </a:endParaRPr>
        </a:p>
        <a:p>
          <a:r>
            <a:rPr lang="en-GB" sz="1200" b="0" i="0" u="none" strike="noStrike">
              <a:solidFill>
                <a:schemeClr val="dk1"/>
              </a:solidFill>
              <a:effectLst/>
              <a:latin typeface="Arial" panose="020B0604020202020204" pitchFamily="34" charset="0"/>
              <a:ea typeface="+mn-ea"/>
              <a:cs typeface="Arial" panose="020B0604020202020204" pitchFamily="34" charset="0"/>
            </a:rPr>
            <a:t>For social housing, houses and bungalows pre-dominate house types, especially in Cairngorms NP, Keith and Speyside, with over 80% of the local stock houses or bungalows.  Flats are more common in Elgin and Forres, but only around a third in these two areas.  There are very few maisonettes, only found in Elgin and Forres. Other housing types are mainly found in Elgin, though there is council sheltered housing in Elgin and Buckie, and RSL sheltered housing in these areas and Forres. (Tables 4.12a&amp;b)  </a:t>
          </a:r>
        </a:p>
        <a:p>
          <a:endParaRPr lang="en-GB" sz="1200" b="0" i="0" u="none" strike="noStrike">
            <a:solidFill>
              <a:schemeClr val="dk1"/>
            </a:solidFill>
            <a:effectLst/>
            <a:latin typeface="Arial" panose="020B0604020202020204" pitchFamily="34" charset="0"/>
            <a:ea typeface="+mn-ea"/>
            <a:cs typeface="Arial" panose="020B0604020202020204" pitchFamily="34" charset="0"/>
          </a:endParaRPr>
        </a:p>
        <a:p>
          <a:r>
            <a:rPr lang="en-GB" sz="1200" b="0" i="0" u="none" strike="noStrike">
              <a:solidFill>
                <a:schemeClr val="dk1"/>
              </a:solidFill>
              <a:effectLst/>
              <a:latin typeface="Arial" panose="020B0604020202020204" pitchFamily="34" charset="0"/>
              <a:ea typeface="+mn-ea"/>
              <a:cs typeface="Arial" panose="020B0604020202020204" pitchFamily="34" charset="0"/>
            </a:rPr>
            <a:t>There are 72 specifically wheelchair-accessible houses, excluding sheltered, half 2-bedroom, located mainly in Buckie, Elgin and Forres HMAs, with very few in Keith and Speyside. </a:t>
          </a:r>
          <a:r>
            <a:rPr lang="en-GB" sz="1200">
              <a:latin typeface="Arial" panose="020B0604020202020204" pitchFamily="34" charset="0"/>
              <a:cs typeface="Arial" panose="020B0604020202020204" pitchFamily="34" charset="0"/>
            </a:rPr>
            <a:t> </a:t>
          </a:r>
          <a:r>
            <a:rPr lang="en-GB" sz="1200" b="0" i="0" u="none" strike="noStrike">
              <a:solidFill>
                <a:schemeClr val="dk1"/>
              </a:solidFill>
              <a:effectLst/>
              <a:latin typeface="Arial" panose="020B0604020202020204" pitchFamily="34" charset="0"/>
              <a:ea typeface="+mn-ea"/>
              <a:cs typeface="Arial" panose="020B0604020202020204" pitchFamily="34" charset="0"/>
            </a:rPr>
            <a:t>2-bedroom properties make up 42% of Moray's social housing, with a quarter larger than this, and a third either bedsits or 1-bedroom properties.   Cairngorms NP size distribution is different, with more 1-bedroom and 3-bedrooms, but no larger properties.  Speyside and to a lesser extent Keith also have fewer 4 or 5-bedroom properties. (Tables 4.12c a&amp; d)</a:t>
          </a:r>
        </a:p>
        <a:p>
          <a:r>
            <a:rPr lang="en-GB" sz="1200">
              <a:latin typeface="Arial" panose="020B0604020202020204" pitchFamily="34" charset="0"/>
              <a:cs typeface="Arial" panose="020B0604020202020204" pitchFamily="34" charset="0"/>
            </a:rPr>
            <a:t> </a:t>
          </a:r>
        </a:p>
        <a:p>
          <a:r>
            <a:rPr lang="en-GB" sz="1200" b="0" i="0" u="none" strike="noStrike">
              <a:solidFill>
                <a:schemeClr val="dk1"/>
              </a:solidFill>
              <a:effectLst/>
              <a:latin typeface="Arial" panose="020B0604020202020204" pitchFamily="34" charset="0"/>
              <a:ea typeface="+mn-ea"/>
              <a:cs typeface="Arial" panose="020B0604020202020204" pitchFamily="34" charset="0"/>
            </a:rPr>
            <a:t>There were almost 3,600 privately rented properties registered by the council in 2021, half rented by landlords with only one property, and an average of 3 for landlords with multiple properties. (Table 4.13) </a:t>
          </a:r>
          <a:r>
            <a:rPr lang="en-GB" sz="1200">
              <a:latin typeface="Arial" panose="020B0604020202020204" pitchFamily="34" charset="0"/>
              <a:cs typeface="Arial" panose="020B0604020202020204" pitchFamily="34" charset="0"/>
            </a:rPr>
            <a:t> </a:t>
          </a:r>
        </a:p>
        <a:p>
          <a:endParaRPr lang="en-GB" sz="1200">
            <a:latin typeface="Arial" panose="020B0604020202020204" pitchFamily="34" charset="0"/>
            <a:cs typeface="Arial" panose="020B0604020202020204" pitchFamily="34" charset="0"/>
          </a:endParaRPr>
        </a:p>
        <a:p>
          <a:r>
            <a:rPr lang="en-GB" sz="1200" b="0" i="0" u="none" strike="noStrike">
              <a:solidFill>
                <a:schemeClr val="dk1"/>
              </a:solidFill>
              <a:effectLst/>
              <a:latin typeface="Arial" panose="020B0604020202020204" pitchFamily="34" charset="0"/>
              <a:ea typeface="+mn-ea"/>
              <a:cs typeface="Arial" panose="020B0604020202020204" pitchFamily="34" charset="0"/>
            </a:rPr>
            <a:t>There are 21 HMO's, 5 of which provide sheltered</a:t>
          </a:r>
          <a:r>
            <a:rPr lang="en-GB" sz="1200" b="0" i="0" u="none" strike="noStrike" baseline="0">
              <a:solidFill>
                <a:schemeClr val="dk1"/>
              </a:solidFill>
              <a:effectLst/>
              <a:latin typeface="Arial" panose="020B0604020202020204" pitchFamily="34" charset="0"/>
              <a:ea typeface="+mn-ea"/>
              <a:cs typeface="Arial" panose="020B0604020202020204" pitchFamily="34" charset="0"/>
            </a:rPr>
            <a:t> accommodation</a:t>
          </a:r>
          <a:r>
            <a:rPr lang="en-GB" sz="1200" b="0" i="0" u="none" strike="noStrike">
              <a:solidFill>
                <a:schemeClr val="dk1"/>
              </a:solidFill>
              <a:effectLst/>
              <a:latin typeface="Arial" panose="020B0604020202020204" pitchFamily="34" charset="0"/>
              <a:ea typeface="+mn-ea"/>
              <a:cs typeface="Arial" panose="020B0604020202020204" pitchFamily="34" charset="0"/>
            </a:rPr>
            <a:t>, 8 flats or houses to let as a whole, 1 landlord with lodgers,</a:t>
          </a:r>
          <a:r>
            <a:rPr lang="en-GB" sz="1200" b="0" i="0" u="none" strike="noStrike" baseline="0">
              <a:solidFill>
                <a:schemeClr val="dk1"/>
              </a:solidFill>
              <a:effectLst/>
              <a:latin typeface="Arial" panose="020B0604020202020204" pitchFamily="34" charset="0"/>
              <a:ea typeface="+mn-ea"/>
              <a:cs typeface="Arial" panose="020B0604020202020204" pitchFamily="34" charset="0"/>
            </a:rPr>
            <a:t> 2 bedsits, 2 student halls, and 3 other employee residences. </a:t>
          </a:r>
          <a:r>
            <a:rPr lang="en-GB" sz="1200" b="0" i="0" u="none" strike="noStrike">
              <a:solidFill>
                <a:schemeClr val="dk1"/>
              </a:solidFill>
              <a:effectLst/>
              <a:latin typeface="Arial" panose="020B0604020202020204" pitchFamily="34" charset="0"/>
              <a:ea typeface="+mn-ea"/>
              <a:cs typeface="Arial" panose="020B0604020202020204" pitchFamily="34" charset="0"/>
            </a:rPr>
            <a:t>(Table 4.14c)</a:t>
          </a:r>
          <a:r>
            <a:rPr lang="en-GB" sz="1200">
              <a:latin typeface="Arial" panose="020B0604020202020204" pitchFamily="34" charset="0"/>
              <a:cs typeface="Arial" panose="020B0604020202020204" pitchFamily="34" charset="0"/>
            </a:rPr>
            <a:t> </a:t>
          </a:r>
          <a:endParaRPr lang="en-GB" sz="1200" b="1">
            <a:solidFill>
              <a:schemeClr val="dk1"/>
            </a:solidFill>
            <a:effectLst/>
            <a:latin typeface="Arial" panose="020B0604020202020204" pitchFamily="34" charset="0"/>
            <a:ea typeface="+mn-ea"/>
            <a:cs typeface="Arial" panose="020B0604020202020204" pitchFamily="34" charset="0"/>
          </a:endParaRPr>
        </a:p>
      </xdr:txBody>
    </xdr:sp>
    <xdr:clientData/>
  </xdr:twoCellAnchor>
  <xdr:twoCellAnchor>
    <xdr:from>
      <xdr:col>9</xdr:col>
      <xdr:colOff>162484</xdr:colOff>
      <xdr:row>156</xdr:row>
      <xdr:rowOff>124383</xdr:rowOff>
    </xdr:from>
    <xdr:to>
      <xdr:col>18</xdr:col>
      <xdr:colOff>717176</xdr:colOff>
      <xdr:row>176</xdr:row>
      <xdr:rowOff>156880</xdr:rowOff>
    </xdr:to>
    <xdr:graphicFrame macro="">
      <xdr:nvGraphicFramePr>
        <xdr:cNvPr id="2" name="Chart 1">
          <a:extLst>
            <a:ext uri="{FF2B5EF4-FFF2-40B4-BE49-F238E27FC236}">
              <a16:creationId xmlns:a16="http://schemas.microsoft.com/office/drawing/2014/main" id="{77939B88-428B-4DFD-8315-14C97F84644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xdr:col>
      <xdr:colOff>899228</xdr:colOff>
      <xdr:row>156</xdr:row>
      <xdr:rowOff>101972</xdr:rowOff>
    </xdr:from>
    <xdr:to>
      <xdr:col>26</xdr:col>
      <xdr:colOff>0</xdr:colOff>
      <xdr:row>176</xdr:row>
      <xdr:rowOff>151189</xdr:rowOff>
    </xdr:to>
    <xdr:graphicFrame macro="">
      <xdr:nvGraphicFramePr>
        <xdr:cNvPr id="3" name="Chart 2">
          <a:extLst>
            <a:ext uri="{FF2B5EF4-FFF2-40B4-BE49-F238E27FC236}">
              <a16:creationId xmlns:a16="http://schemas.microsoft.com/office/drawing/2014/main" id="{8C6F2FA6-59DE-4BC8-9D8D-3E892FA8397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1281044</xdr:colOff>
      <xdr:row>178</xdr:row>
      <xdr:rowOff>52991</xdr:rowOff>
    </xdr:from>
    <xdr:to>
      <xdr:col>19</xdr:col>
      <xdr:colOff>1065727</xdr:colOff>
      <xdr:row>198</xdr:row>
      <xdr:rowOff>42795</xdr:rowOff>
    </xdr:to>
    <xdr:graphicFrame macro="">
      <xdr:nvGraphicFramePr>
        <xdr:cNvPr id="8" name="Chart 3">
          <a:extLst>
            <a:ext uri="{FF2B5EF4-FFF2-40B4-BE49-F238E27FC236}">
              <a16:creationId xmlns:a16="http://schemas.microsoft.com/office/drawing/2014/main" id="{E784BA85-CBBF-4E72-AD6D-E0F118A518F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20</xdr:col>
      <xdr:colOff>475579</xdr:colOff>
      <xdr:row>178</xdr:row>
      <xdr:rowOff>11001</xdr:rowOff>
    </xdr:from>
    <xdr:to>
      <xdr:col>29</xdr:col>
      <xdr:colOff>269517</xdr:colOff>
      <xdr:row>198</xdr:row>
      <xdr:rowOff>27636</xdr:rowOff>
    </xdr:to>
    <xdr:graphicFrame macro="">
      <xdr:nvGraphicFramePr>
        <xdr:cNvPr id="7" name="Chart 5">
          <a:extLst>
            <a:ext uri="{FF2B5EF4-FFF2-40B4-BE49-F238E27FC236}">
              <a16:creationId xmlns:a16="http://schemas.microsoft.com/office/drawing/2014/main" id="{70177706-026C-4E65-8B39-BF565E69C28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10</xdr:col>
      <xdr:colOff>448235</xdr:colOff>
      <xdr:row>63</xdr:row>
      <xdr:rowOff>100854</xdr:rowOff>
    </xdr:from>
    <xdr:to>
      <xdr:col>15</xdr:col>
      <xdr:colOff>997323</xdr:colOff>
      <xdr:row>77</xdr:row>
      <xdr:rowOff>1</xdr:rowOff>
    </xdr:to>
    <xdr:graphicFrame macro="">
      <xdr:nvGraphicFramePr>
        <xdr:cNvPr id="9" name="Chart 8">
          <a:extLst>
            <a:ext uri="{FF2B5EF4-FFF2-40B4-BE49-F238E27FC236}">
              <a16:creationId xmlns:a16="http://schemas.microsoft.com/office/drawing/2014/main" id="{1F14795B-B5D2-3A7E-46A5-E64EADC57DE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xdr:col>
      <xdr:colOff>12328</xdr:colOff>
      <xdr:row>126</xdr:row>
      <xdr:rowOff>123711</xdr:rowOff>
    </xdr:from>
    <xdr:to>
      <xdr:col>9</xdr:col>
      <xdr:colOff>1042147</xdr:colOff>
      <xdr:row>156</xdr:row>
      <xdr:rowOff>156882</xdr:rowOff>
    </xdr:to>
    <xdr:sp macro="" textlink="">
      <xdr:nvSpPr>
        <xdr:cNvPr id="4" name="TextBox 1">
          <a:extLst>
            <a:ext uri="{FF2B5EF4-FFF2-40B4-BE49-F238E27FC236}">
              <a16:creationId xmlns:a16="http://schemas.microsoft.com/office/drawing/2014/main" id="{1A35A950-76E7-4CC6-AC2E-DDC567B85BAB}"/>
            </a:ext>
          </a:extLst>
        </xdr:cNvPr>
        <xdr:cNvSpPr txBox="1"/>
      </xdr:nvSpPr>
      <xdr:spPr>
        <a:xfrm>
          <a:off x="382122" y="28777152"/>
          <a:ext cx="12751172" cy="5411995"/>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200" b="1">
              <a:solidFill>
                <a:schemeClr val="dk1"/>
              </a:solidFill>
              <a:effectLst/>
              <a:latin typeface="Arial" panose="020B0604020202020204" pitchFamily="34" charset="0"/>
              <a:ea typeface="+mn-ea"/>
              <a:cs typeface="Arial" panose="020B0604020202020204" pitchFamily="34" charset="0"/>
            </a:rPr>
            <a:t>Key Findings: 4.4 Property Condition</a:t>
          </a:r>
        </a:p>
        <a:p>
          <a:endParaRPr lang="en-GB" sz="1200">
            <a:solidFill>
              <a:schemeClr val="dk1"/>
            </a:solidFill>
            <a:effectLst/>
            <a:latin typeface="Arial" panose="020B0604020202020204" pitchFamily="34" charset="0"/>
            <a:ea typeface="+mn-ea"/>
            <a:cs typeface="Arial" panose="020B0604020202020204" pitchFamily="34" charset="0"/>
          </a:endParaRPr>
        </a:p>
        <a:p>
          <a:r>
            <a:rPr lang="en-GB" sz="1200" b="1">
              <a:solidFill>
                <a:schemeClr val="dk1"/>
              </a:solidFill>
              <a:effectLst/>
              <a:latin typeface="Arial" panose="020B0604020202020204" pitchFamily="34" charset="0"/>
              <a:ea typeface="+mn-ea"/>
              <a:cs typeface="Arial" panose="020B0604020202020204" pitchFamily="34" charset="0"/>
            </a:rPr>
            <a:t>Key Findings: Moray</a:t>
          </a:r>
          <a:endParaRPr lang="en-GB" sz="1200">
            <a:solidFill>
              <a:schemeClr val="dk1"/>
            </a:solidFill>
            <a:effectLst/>
            <a:latin typeface="Arial" panose="020B0604020202020204" pitchFamily="34" charset="0"/>
            <a:ea typeface="+mn-ea"/>
            <a:cs typeface="Arial" panose="020B0604020202020204" pitchFamily="34" charset="0"/>
          </a:endParaRPr>
        </a:p>
        <a:p>
          <a:endParaRPr lang="en-GB" sz="1100" baseline="0">
            <a:latin typeface="Arial" panose="020B0604020202020204" pitchFamily="34" charset="0"/>
            <a:cs typeface="Arial" panose="020B0604020202020204" pitchFamily="34" charset="0"/>
          </a:endParaRPr>
        </a:p>
        <a:p>
          <a:pPr>
            <a:lnSpc>
              <a:spcPct val="107000"/>
            </a:lnSpc>
            <a:spcAft>
              <a:spcPts val="800"/>
            </a:spcAft>
          </a:pPr>
          <a:r>
            <a:rPr lang="en-GB" sz="1200">
              <a:effectLst/>
              <a:latin typeface="Arial" panose="020B0604020202020204" pitchFamily="34" charset="0"/>
              <a:ea typeface="Calibri" panose="020F0502020204030204" pitchFamily="34" charset="0"/>
              <a:cs typeface="Arial" panose="020B0604020202020204" pitchFamily="34" charset="0"/>
            </a:rPr>
            <a:t>The percentage of dwellings considered to be Below the Tolerable Standard (BTS) is 5%, higher</a:t>
          </a:r>
          <a:r>
            <a:rPr lang="en-GB" sz="1200" baseline="0">
              <a:effectLst/>
              <a:latin typeface="Arial" panose="020B0604020202020204" pitchFamily="34" charset="0"/>
              <a:ea typeface="Calibri" panose="020F0502020204030204" pitchFamily="34" charset="0"/>
              <a:cs typeface="Arial" panose="020B0604020202020204" pitchFamily="34" charset="0"/>
            </a:rPr>
            <a:t> than the proportion of BTS in Scotland at 1.5%</a:t>
          </a:r>
          <a:r>
            <a:rPr lang="en-GB" sz="1200">
              <a:effectLst/>
              <a:latin typeface="Arial" panose="020B0604020202020204" pitchFamily="34" charset="0"/>
              <a:ea typeface="Calibri" panose="020F0502020204030204" pitchFamily="34" charset="0"/>
              <a:cs typeface="Arial" panose="020B0604020202020204" pitchFamily="34" charset="0"/>
            </a:rPr>
            <a:t>, although the base number for the surveys is relatively small (N=110).  </a:t>
          </a:r>
        </a:p>
        <a:p>
          <a:pPr>
            <a:lnSpc>
              <a:spcPct val="107000"/>
            </a:lnSpc>
            <a:spcAft>
              <a:spcPts val="800"/>
            </a:spcAft>
          </a:pPr>
          <a:r>
            <a:rPr lang="en-GB" sz="1200">
              <a:effectLst/>
              <a:latin typeface="Arial" panose="020B0604020202020204" pitchFamily="34" charset="0"/>
              <a:ea typeface="Calibri" panose="020F0502020204030204" pitchFamily="34" charset="0"/>
              <a:cs typeface="Arial" panose="020B0604020202020204" pitchFamily="34" charset="0"/>
            </a:rPr>
            <a:t>BTS stock is primarily in pre-1945 properties (12.3%), owner-occupied (7.3%), and families (7.8%).  (Table 4.15) </a:t>
          </a:r>
        </a:p>
        <a:p>
          <a:pPr>
            <a:lnSpc>
              <a:spcPct val="107000"/>
            </a:lnSpc>
            <a:spcAft>
              <a:spcPts val="800"/>
            </a:spcAft>
          </a:pPr>
          <a:r>
            <a:rPr lang="en-GB" sz="1200">
              <a:effectLst/>
              <a:latin typeface="Arial" panose="020B0604020202020204" pitchFamily="34" charset="0"/>
              <a:ea typeface="Calibri" panose="020F0502020204030204" pitchFamily="34" charset="0"/>
              <a:cs typeface="Arial" panose="020B0604020202020204" pitchFamily="34" charset="0"/>
            </a:rPr>
            <a:t>Properties with urgent disrepair at 25.5% are slightly lower than the Scottish average of 28%, and Moray's 67% with any disrepair is also slightly lower than Scotland's 71%.  Disrepair is more prevalent in pre-1945 properties.  (Table 4.16 and 4.17) </a:t>
          </a:r>
        </a:p>
        <a:p>
          <a:pPr>
            <a:lnSpc>
              <a:spcPct val="107000"/>
            </a:lnSpc>
            <a:spcAft>
              <a:spcPts val="800"/>
            </a:spcAft>
          </a:pPr>
          <a:r>
            <a:rPr lang="en-GB" sz="1200">
              <a:effectLst/>
              <a:latin typeface="Arial" panose="020B0604020202020204" pitchFamily="34" charset="0"/>
              <a:ea typeface="Calibri" panose="020F0502020204030204" pitchFamily="34" charset="0"/>
              <a:cs typeface="Arial" panose="020B0604020202020204" pitchFamily="34" charset="0"/>
            </a:rPr>
            <a:t>Evidence of damp is higher at 3.6%, but condensation is lower at 7.2% compared to the Scottish averages.  </a:t>
          </a:r>
        </a:p>
        <a:p>
          <a:pPr>
            <a:lnSpc>
              <a:spcPct val="107000"/>
            </a:lnSpc>
            <a:spcAft>
              <a:spcPts val="800"/>
            </a:spcAft>
          </a:pPr>
          <a:r>
            <a:rPr lang="en-GB" sz="1200">
              <a:effectLst/>
              <a:latin typeface="Arial" panose="020B0604020202020204" pitchFamily="34" charset="0"/>
              <a:ea typeface="Calibri" panose="020F0502020204030204" pitchFamily="34" charset="0"/>
              <a:cs typeface="Arial" panose="020B0604020202020204" pitchFamily="34" charset="0"/>
            </a:rPr>
            <a:t>Pre-1945 properties are more likely to suffer from dampness and condensation, but they are not absent in post-1945 properties, nor in social housing.  Sample sizes are too small to break down by tenure in detail, but private rented properties may be in poorer condition, the case across Scotland as a whole.  (Tables 4.18 &amp; 4.19) </a:t>
          </a:r>
        </a:p>
        <a:p>
          <a:pPr>
            <a:lnSpc>
              <a:spcPct val="107000"/>
            </a:lnSpc>
            <a:spcAft>
              <a:spcPts val="800"/>
            </a:spcAft>
          </a:pPr>
          <a:r>
            <a:rPr lang="en-GB" sz="1200">
              <a:effectLst/>
              <a:latin typeface="Arial" panose="020B0604020202020204" pitchFamily="34" charset="0"/>
              <a:ea typeface="Calibri" panose="020F0502020204030204" pitchFamily="34" charset="0"/>
              <a:cs typeface="Arial" panose="020B0604020202020204" pitchFamily="34" charset="0"/>
            </a:rPr>
            <a:t>31.% households are fuel poor, significantly greater than the Scottish position (24%) with greatest fuel poverty being in post 1945 homes (33%) and in the social rented sector (41.3%). Older households are affected the post by fuel poverty (42.6%), this is significantly more than across Scotland (27%) (Table 4.23) </a:t>
          </a:r>
        </a:p>
        <a:p>
          <a:pPr>
            <a:lnSpc>
              <a:spcPct val="107000"/>
            </a:lnSpc>
            <a:spcAft>
              <a:spcPts val="800"/>
            </a:spcAft>
          </a:pPr>
          <a:r>
            <a:rPr lang="en-GB" sz="1200">
              <a:effectLst/>
              <a:latin typeface="Arial" panose="020B0604020202020204" pitchFamily="34" charset="0"/>
              <a:ea typeface="Calibri" panose="020F0502020204030204" pitchFamily="34" charset="0"/>
              <a:cs typeface="Arial" panose="020B0604020202020204" pitchFamily="34" charset="0"/>
            </a:rPr>
            <a:t>The mean SAP rating at 60.6 is also lower than the Scottish average of 64.9, although both would be D rated.  (Table 4.21) </a:t>
          </a:r>
        </a:p>
        <a:p>
          <a:pPr>
            <a:lnSpc>
              <a:spcPct val="107000"/>
            </a:lnSpc>
            <a:spcAft>
              <a:spcPts val="800"/>
            </a:spcAft>
          </a:pPr>
          <a:r>
            <a:rPr lang="en-GB" sz="1200">
              <a:effectLst/>
              <a:latin typeface="Arial" panose="020B0604020202020204" pitchFamily="34" charset="0"/>
              <a:ea typeface="Calibri" panose="020F0502020204030204" pitchFamily="34" charset="0"/>
              <a:cs typeface="Arial" panose="020B0604020202020204" pitchFamily="34" charset="0"/>
            </a:rPr>
            <a:t>According to the</a:t>
          </a:r>
          <a:r>
            <a:rPr lang="en-GB" sz="1200" baseline="0">
              <a:effectLst/>
              <a:latin typeface="Arial" panose="020B0604020202020204" pitchFamily="34" charset="0"/>
              <a:ea typeface="Calibri" panose="020F0502020204030204" pitchFamily="34" charset="0"/>
              <a:cs typeface="Arial" panose="020B0604020202020204" pitchFamily="34" charset="0"/>
            </a:rPr>
            <a:t> Moray HNDA 2022 </a:t>
          </a:r>
          <a:r>
            <a:rPr lang="en-GB" sz="1200">
              <a:effectLst/>
              <a:latin typeface="Arial" panose="020B0604020202020204" pitchFamily="34" charset="0"/>
              <a:ea typeface="Calibri" panose="020F0502020204030204" pitchFamily="34" charset="0"/>
              <a:cs typeface="Arial" panose="020B0604020202020204" pitchFamily="34" charset="0"/>
            </a:rPr>
            <a:t>survey results, the most sought after property upgrade or improvement is a modernised bathroom, followed by a modernised kitchen and double glazing. (Table 4.24b).</a:t>
          </a:r>
        </a:p>
        <a:p>
          <a:pPr marL="0" marR="0" lvl="0" indent="0" defTabSz="914400" eaLnBrk="1" fontAlgn="auto" latinLnBrk="0" hangingPunct="1">
            <a:lnSpc>
              <a:spcPct val="107000"/>
            </a:lnSpc>
            <a:spcBef>
              <a:spcPts val="0"/>
            </a:spcBef>
            <a:spcAft>
              <a:spcPts val="800"/>
            </a:spcAft>
            <a:buClrTx/>
            <a:buSzTx/>
            <a:buFontTx/>
            <a:buNone/>
            <a:tabLst/>
            <a:defRPr/>
          </a:pPr>
          <a:r>
            <a:rPr lang="en-GB" sz="1200">
              <a:solidFill>
                <a:schemeClr val="dk1"/>
              </a:solidFill>
              <a:effectLst/>
              <a:latin typeface="Arial" panose="020B0604020202020204" pitchFamily="34" charset="0"/>
              <a:ea typeface="+mn-ea"/>
              <a:cs typeface="Arial" panose="020B0604020202020204" pitchFamily="34" charset="0"/>
            </a:rPr>
            <a:t>The majority of respondents of the 2022 HNDA property condition survey, 65%,  stated that improvements are required to their properties. This ranged across the Moray HMAs from 55% of households in Buckie to 72% in Speyside</a:t>
          </a:r>
          <a:r>
            <a:rPr lang="en-GB" sz="1200" baseline="0">
              <a:solidFill>
                <a:schemeClr val="dk1"/>
              </a:solidFill>
              <a:effectLst/>
              <a:latin typeface="Arial" panose="020B0604020202020204" pitchFamily="34" charset="0"/>
              <a:ea typeface="+mn-ea"/>
              <a:cs typeface="Arial" panose="020B0604020202020204" pitchFamily="34" charset="0"/>
            </a:rPr>
            <a:t> (Table 4.24b)</a:t>
          </a:r>
          <a:endParaRPr lang="en-GB" sz="1200">
            <a:effectLst/>
            <a:latin typeface="Arial" panose="020B0604020202020204" pitchFamily="34" charset="0"/>
            <a:ea typeface="Calibri" panose="020F0502020204030204" pitchFamily="34" charset="0"/>
            <a:cs typeface="Arial" panose="020B0604020202020204" pitchFamily="34" charset="0"/>
          </a:endParaRPr>
        </a:p>
        <a:p>
          <a:pPr>
            <a:lnSpc>
              <a:spcPct val="107000"/>
            </a:lnSpc>
            <a:spcAft>
              <a:spcPts val="800"/>
            </a:spcAft>
          </a:pPr>
          <a:r>
            <a:rPr lang="en-GB" sz="1200">
              <a:effectLst/>
              <a:latin typeface="Arial" panose="020B0604020202020204" pitchFamily="34" charset="0"/>
              <a:ea typeface="Calibri" panose="020F0502020204030204" pitchFamily="34" charset="0"/>
              <a:cs typeface="Arial" panose="020B0604020202020204" pitchFamily="34" charset="0"/>
            </a:rPr>
            <a:t>Average income at £25,800 is lower than Scotland's £29,100; along with the poorer energy efficiency, fuel poverty at 32% is higher than the average of 24%. </a:t>
          </a:r>
        </a:p>
        <a:p>
          <a:pPr>
            <a:lnSpc>
              <a:spcPct val="107000"/>
            </a:lnSpc>
            <a:spcAft>
              <a:spcPts val="800"/>
            </a:spcAft>
          </a:pPr>
          <a:r>
            <a:rPr lang="en-GB" sz="1200">
              <a:effectLst/>
              <a:latin typeface="Arial" panose="020B0604020202020204" pitchFamily="34" charset="0"/>
              <a:ea typeface="Calibri" panose="020F0502020204030204" pitchFamily="34" charset="0"/>
              <a:cs typeface="Arial" panose="020B0604020202020204" pitchFamily="34" charset="0"/>
            </a:rPr>
            <a:t>On average, 74.6% of homes in Moray comply with SHQS requirements - the highest Landlord being Osprey Housing Ltd at 98.39%.</a:t>
          </a:r>
          <a:r>
            <a:rPr lang="en-GB" sz="1200" baseline="0">
              <a:effectLst/>
              <a:latin typeface="Arial" panose="020B0604020202020204" pitchFamily="34" charset="0"/>
              <a:ea typeface="Calibri" panose="020F0502020204030204" pitchFamily="34" charset="0"/>
              <a:cs typeface="Arial" panose="020B0604020202020204" pitchFamily="34" charset="0"/>
            </a:rPr>
            <a:t> 90.57% of Moray households comply with EESSH requirements - the lowest being Moray Council at 77.78%. </a:t>
          </a:r>
          <a:r>
            <a:rPr lang="en-GB" sz="1200">
              <a:effectLst/>
              <a:latin typeface="Arial" panose="020B0604020202020204" pitchFamily="34" charset="0"/>
              <a:ea typeface="Calibri" panose="020F0502020204030204" pitchFamily="34" charset="0"/>
              <a:cs typeface="Arial" panose="020B0604020202020204" pitchFamily="34" charset="0"/>
            </a:rPr>
            <a:t>(Table 4.26) </a:t>
          </a:r>
        </a:p>
        <a:p>
          <a:endParaRPr lang="en-GB" sz="1100" baseline="0">
            <a:latin typeface="Arial" panose="020B0604020202020204" pitchFamily="34" charset="0"/>
            <a:cs typeface="Arial" panose="020B0604020202020204" pitchFamily="34" charset="0"/>
          </a:endParaRPr>
        </a:p>
      </xdr:txBody>
    </xdr:sp>
    <xdr:clientData/>
  </xdr:twoCellAnchor>
  <xdr:twoCellAnchor>
    <xdr:from>
      <xdr:col>16</xdr:col>
      <xdr:colOff>61230</xdr:colOff>
      <xdr:row>16</xdr:row>
      <xdr:rowOff>261257</xdr:rowOff>
    </xdr:from>
    <xdr:to>
      <xdr:col>20</xdr:col>
      <xdr:colOff>585107</xdr:colOff>
      <xdr:row>35</xdr:row>
      <xdr:rowOff>136071</xdr:rowOff>
    </xdr:to>
    <xdr:graphicFrame macro="">
      <xdr:nvGraphicFramePr>
        <xdr:cNvPr id="3" name="Chart 2">
          <a:extLst>
            <a:ext uri="{FF2B5EF4-FFF2-40B4-BE49-F238E27FC236}">
              <a16:creationId xmlns:a16="http://schemas.microsoft.com/office/drawing/2014/main" id="{311AF108-F5B9-4F0F-A15D-69AAC50447E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193651</xdr:colOff>
      <xdr:row>174</xdr:row>
      <xdr:rowOff>56067</xdr:rowOff>
    </xdr:from>
    <xdr:to>
      <xdr:col>10</xdr:col>
      <xdr:colOff>923477</xdr:colOff>
      <xdr:row>205</xdr:row>
      <xdr:rowOff>134471</xdr:rowOff>
    </xdr:to>
    <xdr:sp macro="" textlink="">
      <xdr:nvSpPr>
        <xdr:cNvPr id="4" name="TextBox 1">
          <a:extLst>
            <a:ext uri="{FF2B5EF4-FFF2-40B4-BE49-F238E27FC236}">
              <a16:creationId xmlns:a16="http://schemas.microsoft.com/office/drawing/2014/main" id="{22370C15-4201-4985-AFE8-65A49BF68D2F}"/>
            </a:ext>
          </a:extLst>
        </xdr:cNvPr>
        <xdr:cNvSpPr txBox="1"/>
      </xdr:nvSpPr>
      <xdr:spPr>
        <a:xfrm>
          <a:off x="193651" y="28821567"/>
          <a:ext cx="11487473" cy="5983904"/>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200" b="1">
              <a:solidFill>
                <a:schemeClr val="dk1"/>
              </a:solidFill>
              <a:effectLst/>
              <a:latin typeface="Arial" panose="020B0604020202020204" pitchFamily="34" charset="0"/>
              <a:ea typeface="+mn-ea"/>
              <a:cs typeface="Arial" panose="020B0604020202020204" pitchFamily="34" charset="0"/>
            </a:rPr>
            <a:t>Key Findings: 3.5 Stock Pressures</a:t>
          </a:r>
        </a:p>
        <a:p>
          <a:endParaRPr lang="en-GB" sz="1200">
            <a:solidFill>
              <a:schemeClr val="dk1"/>
            </a:solidFill>
            <a:effectLst/>
            <a:latin typeface="Arial" panose="020B0604020202020204" pitchFamily="34" charset="0"/>
            <a:ea typeface="+mn-ea"/>
            <a:cs typeface="Arial" panose="020B0604020202020204" pitchFamily="34" charset="0"/>
          </a:endParaRPr>
        </a:p>
        <a:p>
          <a:r>
            <a:rPr lang="en-GB" sz="1200" b="1">
              <a:solidFill>
                <a:schemeClr val="dk1"/>
              </a:solidFill>
              <a:effectLst/>
              <a:latin typeface="Arial" panose="020B0604020202020204" pitchFamily="34" charset="0"/>
              <a:ea typeface="+mn-ea"/>
              <a:cs typeface="Arial" panose="020B0604020202020204" pitchFamily="34" charset="0"/>
            </a:rPr>
            <a:t>Key Findings: Moray</a:t>
          </a:r>
        </a:p>
        <a:p>
          <a:endParaRPr lang="en-GB" sz="12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200" b="0" i="0" u="none" strike="noStrike">
              <a:solidFill>
                <a:schemeClr val="dk1"/>
              </a:solidFill>
              <a:effectLst/>
              <a:latin typeface="Arial" panose="020B0604020202020204" pitchFamily="34" charset="0"/>
              <a:ea typeface="+mn-ea"/>
              <a:cs typeface="Arial" panose="020B0604020202020204" pitchFamily="34" charset="0"/>
            </a:rPr>
            <a:t>2% of Moray dwellings are considered to have overcrowded households </a:t>
          </a:r>
          <a:r>
            <a:rPr lang="en-GB" sz="1200" b="0" i="0" u="none" strike="noStrike" baseline="0">
              <a:solidFill>
                <a:schemeClr val="dk1"/>
              </a:solidFill>
              <a:effectLst/>
              <a:latin typeface="Arial" panose="020B0604020202020204" pitchFamily="34" charset="0"/>
              <a:ea typeface="+mn-ea"/>
              <a:cs typeface="Arial" panose="020B0604020202020204" pitchFamily="34" charset="0"/>
            </a:rPr>
            <a:t> </a:t>
          </a:r>
          <a:r>
            <a:rPr lang="en-GB" sz="1200" b="0" i="0" u="none" strike="noStrike">
              <a:solidFill>
                <a:schemeClr val="dk1"/>
              </a:solidFill>
              <a:effectLst/>
              <a:latin typeface="Arial" panose="020B0604020202020204" pitchFamily="34" charset="0"/>
              <a:ea typeface="+mn-ea"/>
              <a:cs typeface="Arial" panose="020B0604020202020204" pitchFamily="34" charset="0"/>
            </a:rPr>
            <a:t>(Table 4.28) , although the CHMA estimate is lower than this at 1% (Table 4.27)</a:t>
          </a:r>
          <a:r>
            <a:rPr lang="en-GB" sz="1200">
              <a:latin typeface="Arial" panose="020B0604020202020204" pitchFamily="34" charset="0"/>
              <a:cs typeface="Arial" panose="020B0604020202020204" pitchFamily="34" charset="0"/>
            </a:rPr>
            <a:t> </a:t>
          </a:r>
        </a:p>
        <a:p>
          <a:pPr marL="0" marR="0" lvl="0" indent="0" defTabSz="914400" eaLnBrk="1" fontAlgn="auto" latinLnBrk="0" hangingPunct="1">
            <a:lnSpc>
              <a:spcPct val="100000"/>
            </a:lnSpc>
            <a:spcBef>
              <a:spcPts val="0"/>
            </a:spcBef>
            <a:spcAft>
              <a:spcPts val="0"/>
            </a:spcAft>
            <a:buClrTx/>
            <a:buSzTx/>
            <a:buFontTx/>
            <a:buNone/>
            <a:tabLst/>
            <a:defRPr/>
          </a:pPr>
          <a:endParaRPr lang="en-GB" sz="1200">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200">
              <a:solidFill>
                <a:schemeClr val="dk1"/>
              </a:solidFill>
              <a:effectLst/>
              <a:latin typeface="Arial" panose="020B0604020202020204" pitchFamily="34" charset="0"/>
              <a:ea typeface="+mn-ea"/>
              <a:cs typeface="Arial" panose="020B0604020202020204" pitchFamily="34" charset="0"/>
            </a:rPr>
            <a:t>The majority</a:t>
          </a:r>
          <a:r>
            <a:rPr lang="en-GB" sz="1200" baseline="0">
              <a:solidFill>
                <a:schemeClr val="dk1"/>
              </a:solidFill>
              <a:effectLst/>
              <a:latin typeface="Arial" panose="020B0604020202020204" pitchFamily="34" charset="0"/>
              <a:ea typeface="+mn-ea"/>
              <a:cs typeface="Arial" panose="020B0604020202020204" pitchFamily="34" charset="0"/>
            </a:rPr>
            <a:t> of</a:t>
          </a:r>
          <a:r>
            <a:rPr lang="en-GB" sz="1200">
              <a:solidFill>
                <a:schemeClr val="dk1"/>
              </a:solidFill>
              <a:effectLst/>
              <a:latin typeface="Arial" panose="020B0604020202020204" pitchFamily="34" charset="0"/>
              <a:ea typeface="+mn-ea"/>
              <a:cs typeface="Arial" panose="020B0604020202020204" pitchFamily="34" charset="0"/>
            </a:rPr>
            <a:t>  respondents to the HNDA Survey stated that they do not share household amenities with anyone (91%) or have overcrowding issues (91%). </a:t>
          </a:r>
          <a:r>
            <a:rPr lang="en-GB" sz="1200" baseline="0">
              <a:latin typeface="Arial" panose="020B0604020202020204" pitchFamily="34" charset="0"/>
              <a:cs typeface="Arial" panose="020B0604020202020204" pitchFamily="34" charset="0"/>
            </a:rPr>
            <a:t>(Table 4.29 and 4.30)</a:t>
          </a:r>
          <a:endParaRPr lang="en-GB" sz="1200">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200" b="0" i="0" u="none" strike="noStrike">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200" b="0" i="0" u="none" strike="noStrike">
              <a:solidFill>
                <a:schemeClr val="dk1"/>
              </a:solidFill>
              <a:effectLst/>
              <a:latin typeface="Arial" panose="020B0604020202020204" pitchFamily="34" charset="0"/>
              <a:ea typeface="+mn-ea"/>
              <a:cs typeface="Arial" panose="020B0604020202020204" pitchFamily="34" charset="0"/>
            </a:rPr>
            <a:t>Social Rented Tenancy average</a:t>
          </a:r>
          <a:r>
            <a:rPr lang="en-GB" sz="1200" b="0" i="0" u="none" strike="noStrike" baseline="0">
              <a:solidFill>
                <a:schemeClr val="dk1"/>
              </a:solidFill>
              <a:effectLst/>
              <a:latin typeface="Arial" panose="020B0604020202020204" pitchFamily="34" charset="0"/>
              <a:ea typeface="+mn-ea"/>
              <a:cs typeface="Arial" panose="020B0604020202020204" pitchFamily="34" charset="0"/>
            </a:rPr>
            <a:t> </a:t>
          </a:r>
          <a:r>
            <a:rPr lang="en-GB" sz="1200" b="0" i="0" u="none" strike="noStrike">
              <a:solidFill>
                <a:schemeClr val="dk1"/>
              </a:solidFill>
              <a:effectLst/>
              <a:latin typeface="Arial" panose="020B0604020202020204" pitchFamily="34" charset="0"/>
              <a:ea typeface="+mn-ea"/>
              <a:cs typeface="Arial" panose="020B0604020202020204" pitchFamily="34" charset="0"/>
            </a:rPr>
            <a:t>turnover per annum between</a:t>
          </a:r>
          <a:r>
            <a:rPr lang="en-GB" sz="1200" b="0" i="0" u="none" strike="noStrike" baseline="0">
              <a:solidFill>
                <a:schemeClr val="dk1"/>
              </a:solidFill>
              <a:effectLst/>
              <a:latin typeface="Arial" panose="020B0604020202020204" pitchFamily="34" charset="0"/>
              <a:ea typeface="+mn-ea"/>
              <a:cs typeface="Arial" panose="020B0604020202020204" pitchFamily="34" charset="0"/>
            </a:rPr>
            <a:t> 2019/20 and 2021/22 </a:t>
          </a:r>
          <a:r>
            <a:rPr lang="en-GB" sz="1200" b="0" i="0" u="none" strike="noStrike">
              <a:solidFill>
                <a:schemeClr val="dk1"/>
              </a:solidFill>
              <a:effectLst/>
              <a:latin typeface="Arial" panose="020B0604020202020204" pitchFamily="34" charset="0"/>
              <a:ea typeface="+mn-ea"/>
              <a:cs typeface="Arial" panose="020B0604020202020204" pitchFamily="34" charset="0"/>
            </a:rPr>
            <a:t>is around 8%</a:t>
          </a:r>
          <a:r>
            <a:rPr lang="en-GB" sz="1200" b="0" i="0" u="none" strike="noStrike" baseline="0">
              <a:solidFill>
                <a:schemeClr val="dk1"/>
              </a:solidFill>
              <a:effectLst/>
              <a:latin typeface="Arial" panose="020B0604020202020204" pitchFamily="34" charset="0"/>
              <a:ea typeface="+mn-ea"/>
              <a:cs typeface="Arial" panose="020B0604020202020204" pitchFamily="34" charset="0"/>
            </a:rPr>
            <a:t> (including new builds) and just below 7% (exluding new builds) </a:t>
          </a:r>
          <a:r>
            <a:rPr lang="en-GB" sz="1200" b="0" i="0" u="none" strike="noStrike">
              <a:solidFill>
                <a:schemeClr val="dk1"/>
              </a:solidFill>
              <a:effectLst/>
              <a:latin typeface="Arial" panose="020B0604020202020204" pitchFamily="34" charset="0"/>
              <a:ea typeface="+mn-ea"/>
              <a:cs typeface="Arial" panose="020B0604020202020204" pitchFamily="34" charset="0"/>
            </a:rPr>
            <a:t> recovering in 2021/22 from the previous year's drop due to lockdown restrictions.  (Table 4.33a and 4.33b)</a:t>
          </a:r>
          <a:r>
            <a:rPr lang="en-GB" sz="1200">
              <a:latin typeface="Arial" panose="020B0604020202020204" pitchFamily="34" charset="0"/>
              <a:cs typeface="Arial" panose="020B0604020202020204" pitchFamily="34" charset="0"/>
            </a:rPr>
            <a:t> </a:t>
          </a:r>
        </a:p>
        <a:p>
          <a:pPr marL="0" marR="0" lvl="0" indent="0" defTabSz="914400" eaLnBrk="1" fontAlgn="auto" latinLnBrk="0" hangingPunct="1">
            <a:lnSpc>
              <a:spcPct val="100000"/>
            </a:lnSpc>
            <a:spcBef>
              <a:spcPts val="0"/>
            </a:spcBef>
            <a:spcAft>
              <a:spcPts val="0"/>
            </a:spcAft>
            <a:buClrTx/>
            <a:buSzTx/>
            <a:buFontTx/>
            <a:buNone/>
            <a:tabLst/>
            <a:defRPr/>
          </a:pPr>
          <a:endParaRPr lang="en-GB" sz="1200">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200">
              <a:solidFill>
                <a:schemeClr val="dk1"/>
              </a:solidFill>
              <a:effectLst/>
              <a:latin typeface="Arial" panose="020B0604020202020204" pitchFamily="34" charset="0"/>
              <a:ea typeface="+mn-ea"/>
              <a:cs typeface="Arial" panose="020B0604020202020204" pitchFamily="34" charset="0"/>
            </a:rPr>
            <a:t>The majority of turnover are in Elgin, 242 units and then Buckie 114 units. Only 3 units per annum were available in the Cairngorms NP (Table 4.32) </a:t>
          </a:r>
        </a:p>
        <a:p>
          <a:pPr marL="0" marR="0" lvl="0" indent="0" defTabSz="914400" eaLnBrk="1" fontAlgn="auto" latinLnBrk="0" hangingPunct="1">
            <a:lnSpc>
              <a:spcPct val="100000"/>
            </a:lnSpc>
            <a:spcBef>
              <a:spcPts val="0"/>
            </a:spcBef>
            <a:spcAft>
              <a:spcPts val="0"/>
            </a:spcAft>
            <a:buClrTx/>
            <a:buSzTx/>
            <a:buFontTx/>
            <a:buNone/>
            <a:tabLst/>
            <a:defRPr/>
          </a:pPr>
          <a:endParaRPr lang="en-GB" sz="1200">
            <a:effectLst/>
            <a:latin typeface="Arial" panose="020B0604020202020204" pitchFamily="34" charset="0"/>
            <a:ea typeface="MS PGothic" panose="020B0600070205080204" pitchFamily="34" charset="-128"/>
          </a:endParaRPr>
        </a:p>
        <a:p>
          <a:pPr marL="0" marR="0" lvl="0" indent="0" defTabSz="914400" eaLnBrk="1" fontAlgn="auto" latinLnBrk="0" hangingPunct="1">
            <a:lnSpc>
              <a:spcPct val="100000"/>
            </a:lnSpc>
            <a:spcBef>
              <a:spcPts val="0"/>
            </a:spcBef>
            <a:spcAft>
              <a:spcPts val="0"/>
            </a:spcAft>
            <a:buClrTx/>
            <a:buSzTx/>
            <a:buFontTx/>
            <a:buNone/>
            <a:tabLst/>
            <a:defRPr/>
          </a:pPr>
          <a:r>
            <a:rPr lang="en-GB" sz="1200">
              <a:effectLst/>
              <a:latin typeface="Arial" panose="020B0604020202020204" pitchFamily="34" charset="0"/>
              <a:ea typeface="MS PGothic" panose="020B0600070205080204" pitchFamily="34" charset="-128"/>
            </a:rPr>
            <a:t>The highest demand on the waiting list is for the HMA of Elgin (58%) of applicants followed by Forres with 15%. The lowest demand is in the Cairngorms NP HMA representing 1% of the waiting list. The highest presures</a:t>
          </a:r>
          <a:r>
            <a:rPr lang="en-GB" sz="1200" baseline="0">
              <a:effectLst/>
              <a:latin typeface="Arial" panose="020B0604020202020204" pitchFamily="34" charset="0"/>
              <a:ea typeface="MS PGothic" panose="020B0600070205080204" pitchFamily="34" charset="-128"/>
            </a:rPr>
            <a:t> across Moray is for 4 and 5 bedrooms with 12 applicants and 57 applciants per dwelling available per annum respectively. Anaylsis across the Moray HMAs shows that the the highest pressure is for five bedroom propoerties in Elgin with 111 applicants per properties available and one bedroom dwellings in Buckie at 99 applicants per propeorties available.  (Table 4.34c) </a:t>
          </a:r>
          <a:endParaRPr lang="en-GB" sz="1200">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200" b="0" i="0" u="none" strike="noStrike">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200" b="0" i="0" u="none" strike="noStrike">
              <a:solidFill>
                <a:schemeClr val="dk1"/>
              </a:solidFill>
              <a:effectLst/>
              <a:latin typeface="Arial" panose="020B0604020202020204" pitchFamily="34" charset="0"/>
              <a:ea typeface="+mn-ea"/>
              <a:cs typeface="Arial" panose="020B0604020202020204" pitchFamily="34" charset="0"/>
            </a:rPr>
            <a:t>Across Moray, there are 2,737 housing list applications (Table 4.34a)</a:t>
          </a:r>
          <a:r>
            <a:rPr lang="en-GB" sz="1200" b="0" i="0" u="none" strike="noStrike" baseline="0">
              <a:solidFill>
                <a:schemeClr val="dk1"/>
              </a:solidFill>
              <a:effectLst/>
              <a:latin typeface="Arial" panose="020B0604020202020204" pitchFamily="34" charset="0"/>
              <a:ea typeface="+mn-ea"/>
              <a:cs typeface="Arial" panose="020B0604020202020204" pitchFamily="34" charset="0"/>
            </a:rPr>
            <a:t> with approximately</a:t>
          </a:r>
          <a:r>
            <a:rPr lang="en-GB" sz="1200" b="0" i="0" u="none" strike="noStrike">
              <a:solidFill>
                <a:schemeClr val="dk1"/>
              </a:solidFill>
              <a:effectLst/>
              <a:latin typeface="Arial" panose="020B0604020202020204" pitchFamily="34" charset="0"/>
              <a:ea typeface="+mn-ea"/>
              <a:cs typeface="Arial" panose="020B0604020202020204" pitchFamily="34" charset="0"/>
            </a:rPr>
            <a:t> 6</a:t>
          </a:r>
          <a:r>
            <a:rPr lang="en-GB" sz="1200" b="0" i="0" u="none" strike="noStrike" baseline="0">
              <a:solidFill>
                <a:schemeClr val="dk1"/>
              </a:solidFill>
              <a:effectLst/>
              <a:latin typeface="Arial" panose="020B0604020202020204" pitchFamily="34" charset="0"/>
              <a:ea typeface="+mn-ea"/>
              <a:cs typeface="Arial" panose="020B0604020202020204" pitchFamily="34" charset="0"/>
            </a:rPr>
            <a:t> applicants waiting for every house (Table 4.35b)</a:t>
          </a:r>
          <a:endParaRPr lang="en-GB" sz="1200">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200" b="0" i="0" u="none" strike="noStrike">
              <a:solidFill>
                <a:schemeClr val="dk1"/>
              </a:solidFill>
              <a:effectLst/>
              <a:latin typeface="Arial" panose="020B0604020202020204" pitchFamily="34" charset="0"/>
              <a:ea typeface="+mn-ea"/>
              <a:cs typeface="Arial" panose="020B0604020202020204" pitchFamily="34" charset="0"/>
            </a:rPr>
            <a:t>(Table 4.36).</a:t>
          </a:r>
          <a:r>
            <a:rPr lang="en-GB" sz="1200" b="0" i="0" u="none" strike="noStrike" baseline="0">
              <a:solidFill>
                <a:schemeClr val="dk1"/>
              </a:solidFill>
              <a:effectLst/>
              <a:latin typeface="Arial" panose="020B0604020202020204" pitchFamily="34" charset="0"/>
              <a:ea typeface="+mn-ea"/>
              <a:cs typeface="Arial" panose="020B0604020202020204" pitchFamily="34" charset="0"/>
            </a:rPr>
            <a:t> </a:t>
          </a:r>
        </a:p>
        <a:p>
          <a:pPr marL="0" marR="0" lvl="0" indent="0" defTabSz="914400" eaLnBrk="1" fontAlgn="auto" latinLnBrk="0" hangingPunct="1">
            <a:lnSpc>
              <a:spcPct val="100000"/>
            </a:lnSpc>
            <a:spcBef>
              <a:spcPts val="0"/>
            </a:spcBef>
            <a:spcAft>
              <a:spcPts val="0"/>
            </a:spcAft>
            <a:buClrTx/>
            <a:buSzTx/>
            <a:buFontTx/>
            <a:buNone/>
            <a:tabLst/>
            <a:defRPr/>
          </a:pPr>
          <a:endParaRPr lang="en-GB" sz="1200" b="0" i="0" u="none" strike="noStrike" baseline="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200" b="0" i="0" u="none" strike="noStrike">
              <a:solidFill>
                <a:schemeClr val="dk1"/>
              </a:solidFill>
              <a:effectLst/>
              <a:latin typeface="Arial" panose="020B0604020202020204" pitchFamily="34" charset="0"/>
              <a:ea typeface="+mn-ea"/>
              <a:cs typeface="Arial" panose="020B0604020202020204" pitchFamily="34" charset="0"/>
            </a:rPr>
            <a:t>The majority of housing list applicants are seeking homes in Elgin (58%) follwed by Forres with 15% and then  Buckie with 13%. (Table 4.34a).  </a:t>
          </a:r>
        </a:p>
        <a:p>
          <a:pPr marL="0" marR="0" lvl="0" indent="0" defTabSz="914400" eaLnBrk="1" fontAlgn="auto" latinLnBrk="0" hangingPunct="1">
            <a:lnSpc>
              <a:spcPct val="100000"/>
            </a:lnSpc>
            <a:spcBef>
              <a:spcPts val="0"/>
            </a:spcBef>
            <a:spcAft>
              <a:spcPts val="0"/>
            </a:spcAft>
            <a:buClrTx/>
            <a:buSzTx/>
            <a:buFontTx/>
            <a:buNone/>
            <a:tabLst/>
            <a:defRPr/>
          </a:pPr>
          <a:endParaRPr lang="en-GB" sz="1200" b="0" i="0" u="none" strike="noStrike">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200" b="0" i="0" u="none" strike="noStrike">
              <a:solidFill>
                <a:schemeClr val="dk1"/>
              </a:solidFill>
              <a:effectLst/>
              <a:latin typeface="Arial" panose="020B0604020202020204" pitchFamily="34" charset="0"/>
              <a:ea typeface="+mn-ea"/>
              <a:cs typeface="Arial" panose="020B0604020202020204" pitchFamily="34" charset="0"/>
            </a:rPr>
            <a:t>45% of housing applicants</a:t>
          </a:r>
          <a:r>
            <a:rPr lang="en-GB" sz="1200" b="0" i="0" u="none" strike="noStrike" baseline="0">
              <a:solidFill>
                <a:schemeClr val="dk1"/>
              </a:solidFill>
              <a:effectLst/>
              <a:latin typeface="Arial" panose="020B0604020202020204" pitchFamily="34" charset="0"/>
              <a:ea typeface="+mn-ea"/>
              <a:cs typeface="Arial" panose="020B0604020202020204" pitchFamily="34" charset="0"/>
            </a:rPr>
            <a:t> have low needs and 20% have not points with 29% having high need and 5% do not qualify. (Table 4.36) </a:t>
          </a:r>
          <a:endParaRPr lang="en-GB" sz="1200" b="0" i="0" u="none" strike="noStrike">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200" b="0" i="0" u="none" strike="noStrike">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200" b="0" i="0" u="none" strike="noStrike">
              <a:solidFill>
                <a:schemeClr val="dk1"/>
              </a:solidFill>
              <a:effectLst/>
              <a:latin typeface="Arial" panose="020B0604020202020204" pitchFamily="34" charset="0"/>
              <a:ea typeface="+mn-ea"/>
              <a:cs typeface="Arial" panose="020B0604020202020204" pitchFamily="34" charset="0"/>
            </a:rPr>
            <a:t>25% of applicants on the Moray Council waiting list have</a:t>
          </a:r>
          <a:r>
            <a:rPr lang="en-GB" sz="1200" b="0" i="0" u="none" strike="noStrike" baseline="0">
              <a:solidFill>
                <a:schemeClr val="dk1"/>
              </a:solidFill>
              <a:effectLst/>
              <a:latin typeface="Arial" panose="020B0604020202020204" pitchFamily="34" charset="0"/>
              <a:ea typeface="+mn-ea"/>
              <a:cs typeface="Arial" panose="020B0604020202020204" pitchFamily="34" charset="0"/>
            </a:rPr>
            <a:t> </a:t>
          </a:r>
          <a:r>
            <a:rPr lang="en-GB" sz="1200" b="0" i="0" u="none" strike="noStrike">
              <a:solidFill>
                <a:schemeClr val="dk1"/>
              </a:solidFill>
              <a:effectLst/>
              <a:latin typeface="Arial" panose="020B0604020202020204" pitchFamily="34" charset="0"/>
              <a:ea typeface="+mn-ea"/>
              <a:cs typeface="Arial" panose="020B0604020202020204" pitchFamily="34" charset="0"/>
            </a:rPr>
            <a:t>points for overcrowding and</a:t>
          </a:r>
          <a:r>
            <a:rPr lang="en-GB" sz="1200" b="0" i="0" u="none" strike="noStrike" baseline="0">
              <a:solidFill>
                <a:schemeClr val="dk1"/>
              </a:solidFill>
              <a:effectLst/>
              <a:latin typeface="Arial" panose="020B0604020202020204" pitchFamily="34" charset="0"/>
              <a:ea typeface="+mn-ea"/>
              <a:cs typeface="Arial" panose="020B0604020202020204" pitchFamily="34" charset="0"/>
            </a:rPr>
            <a:t> the same proportion have points for underoccupancy. 16% have medical points</a:t>
          </a:r>
          <a:r>
            <a:rPr lang="en-GB" sz="1200" b="0" i="0" u="none" strike="noStrike">
              <a:solidFill>
                <a:schemeClr val="dk1"/>
              </a:solidFill>
              <a:effectLst/>
              <a:latin typeface="Arial" panose="020B0604020202020204" pitchFamily="34" charset="0"/>
              <a:ea typeface="+mn-ea"/>
              <a:cs typeface="Arial" panose="020B0604020202020204" pitchFamily="34" charset="0"/>
            </a:rPr>
            <a:t> and 4% urgent need/</a:t>
          </a:r>
          <a:r>
            <a:rPr lang="en-GB" sz="1200" b="0" i="0" u="none" strike="noStrike" baseline="0">
              <a:solidFill>
                <a:schemeClr val="dk1"/>
              </a:solidFill>
              <a:effectLst/>
              <a:latin typeface="Arial" panose="020B0604020202020204" pitchFamily="34" charset="0"/>
              <a:ea typeface="+mn-ea"/>
              <a:cs typeface="Arial" panose="020B0604020202020204" pitchFamily="34" charset="0"/>
            </a:rPr>
            <a:t> homelessness</a:t>
          </a:r>
          <a:r>
            <a:rPr lang="en-GB" sz="1200" b="0" i="0" u="none" strike="noStrike">
              <a:solidFill>
                <a:schemeClr val="dk1"/>
              </a:solidFill>
              <a:effectLst/>
              <a:latin typeface="Arial" panose="020B0604020202020204" pitchFamily="34" charset="0"/>
              <a:ea typeface="+mn-ea"/>
              <a:cs typeface="Arial" panose="020B0604020202020204" pitchFamily="34" charset="0"/>
            </a:rPr>
            <a:t> (Table 4.37)</a:t>
          </a:r>
          <a:r>
            <a:rPr lang="en-GB" sz="1200">
              <a:latin typeface="Arial" panose="020B0604020202020204" pitchFamily="34" charset="0"/>
              <a:cs typeface="Arial" panose="020B0604020202020204" pitchFamily="34" charset="0"/>
            </a:rPr>
            <a:t> </a:t>
          </a:r>
        </a:p>
        <a:p>
          <a:pPr marL="0" marR="0" lvl="0" indent="0" defTabSz="914400" eaLnBrk="1" fontAlgn="auto" latinLnBrk="0" hangingPunct="1">
            <a:lnSpc>
              <a:spcPct val="100000"/>
            </a:lnSpc>
            <a:spcBef>
              <a:spcPts val="0"/>
            </a:spcBef>
            <a:spcAft>
              <a:spcPts val="0"/>
            </a:spcAft>
            <a:buClrTx/>
            <a:buSzTx/>
            <a:buFontTx/>
            <a:buNone/>
            <a:tabLst/>
            <a:defRPr/>
          </a:pPr>
          <a:endParaRPr lang="en-GB" sz="1200" b="0" i="0" u="none" strike="noStrike">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200" b="0" i="0" u="none" strike="noStrike">
              <a:solidFill>
                <a:schemeClr val="dk1"/>
              </a:solidFill>
              <a:effectLst/>
              <a:latin typeface="Arial" panose="020B0604020202020204" pitchFamily="34" charset="0"/>
              <a:ea typeface="+mn-ea"/>
              <a:cs typeface="Arial" panose="020B0604020202020204" pitchFamily="34" charset="0"/>
            </a:rPr>
            <a:t>Amongst Moray Council tenants, 25% are on Housing Benefit, while 32% are on Universal Credit, with 43% not currently in receipt of rent support. (Table 4.38)</a:t>
          </a:r>
          <a:r>
            <a:rPr lang="en-GB" sz="1200">
              <a:latin typeface="Arial" panose="020B0604020202020204" pitchFamily="34" charset="0"/>
              <a:cs typeface="Arial" panose="020B0604020202020204" pitchFamily="34" charset="0"/>
            </a:rPr>
            <a:t> </a:t>
          </a:r>
          <a:endParaRPr lang="en-GB" sz="1200" baseline="0">
            <a:solidFill>
              <a:schemeClr val="dk1"/>
            </a:solidFill>
            <a:effectLst/>
            <a:latin typeface="Arial" panose="020B0604020202020204" pitchFamily="34" charset="0"/>
            <a:ea typeface="+mn-ea"/>
            <a:cs typeface="Arial" panose="020B0604020202020204" pitchFamily="34" charset="0"/>
          </a:endParaRPr>
        </a:p>
        <a:p>
          <a:endParaRPr lang="en-GB" sz="1200">
            <a:solidFill>
              <a:schemeClr val="dk1"/>
            </a:solidFill>
            <a:effectLst/>
            <a:latin typeface="Arial" panose="020B0604020202020204" pitchFamily="34" charset="0"/>
            <a:ea typeface="+mn-ea"/>
            <a:cs typeface="Arial" panose="020B0604020202020204" pitchFamily="34" charset="0"/>
          </a:endParaRPr>
        </a:p>
      </xdr:txBody>
    </xdr:sp>
    <xdr:clientData/>
  </xdr:twoCellAnchor>
  <xdr:twoCellAnchor>
    <xdr:from>
      <xdr:col>0</xdr:col>
      <xdr:colOff>162485</xdr:colOff>
      <xdr:row>111</xdr:row>
      <xdr:rowOff>101974</xdr:rowOff>
    </xdr:from>
    <xdr:to>
      <xdr:col>4</xdr:col>
      <xdr:colOff>565897</xdr:colOff>
      <xdr:row>130</xdr:row>
      <xdr:rowOff>44824</xdr:rowOff>
    </xdr:to>
    <xdr:graphicFrame macro="">
      <xdr:nvGraphicFramePr>
        <xdr:cNvPr id="6" name="Chart 5">
          <a:extLst>
            <a:ext uri="{FF2B5EF4-FFF2-40B4-BE49-F238E27FC236}">
              <a16:creationId xmlns:a16="http://schemas.microsoft.com/office/drawing/2014/main" id="{105B9C97-C751-4F29-8F6B-DADA3E0E43C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672353</xdr:colOff>
      <xdr:row>111</xdr:row>
      <xdr:rowOff>123265</xdr:rowOff>
    </xdr:from>
    <xdr:to>
      <xdr:col>8</xdr:col>
      <xdr:colOff>762000</xdr:colOff>
      <xdr:row>130</xdr:row>
      <xdr:rowOff>66115</xdr:rowOff>
    </xdr:to>
    <xdr:graphicFrame macro="">
      <xdr:nvGraphicFramePr>
        <xdr:cNvPr id="7" name="Chart 6">
          <a:extLst>
            <a:ext uri="{FF2B5EF4-FFF2-40B4-BE49-F238E27FC236}">
              <a16:creationId xmlns:a16="http://schemas.microsoft.com/office/drawing/2014/main" id="{184AE746-5A8D-4F52-B5E3-67A6315B885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0</xdr:colOff>
      <xdr:row>112</xdr:row>
      <xdr:rowOff>0</xdr:rowOff>
    </xdr:from>
    <xdr:to>
      <xdr:col>12</xdr:col>
      <xdr:colOff>829235</xdr:colOff>
      <xdr:row>130</xdr:row>
      <xdr:rowOff>133350</xdr:rowOff>
    </xdr:to>
    <xdr:graphicFrame macro="">
      <xdr:nvGraphicFramePr>
        <xdr:cNvPr id="8" name="Chart 7">
          <a:extLst>
            <a:ext uri="{FF2B5EF4-FFF2-40B4-BE49-F238E27FC236}">
              <a16:creationId xmlns:a16="http://schemas.microsoft.com/office/drawing/2014/main" id="{D48CBF26-2A60-43A0-8DB5-830EFD428CA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13</xdr:col>
      <xdr:colOff>0</xdr:colOff>
      <xdr:row>112</xdr:row>
      <xdr:rowOff>0</xdr:rowOff>
    </xdr:from>
    <xdr:to>
      <xdr:col>17</xdr:col>
      <xdr:colOff>358588</xdr:colOff>
      <xdr:row>130</xdr:row>
      <xdr:rowOff>133350</xdr:rowOff>
    </xdr:to>
    <xdr:graphicFrame macro="">
      <xdr:nvGraphicFramePr>
        <xdr:cNvPr id="9" name="Chart 8">
          <a:extLst>
            <a:ext uri="{FF2B5EF4-FFF2-40B4-BE49-F238E27FC236}">
              <a16:creationId xmlns:a16="http://schemas.microsoft.com/office/drawing/2014/main" id="{F574E49E-7BBC-4779-97AA-3327C7022D5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18</xdr:col>
      <xdr:colOff>0</xdr:colOff>
      <xdr:row>112</xdr:row>
      <xdr:rowOff>0</xdr:rowOff>
    </xdr:from>
    <xdr:to>
      <xdr:col>25</xdr:col>
      <xdr:colOff>268941</xdr:colOff>
      <xdr:row>130</xdr:row>
      <xdr:rowOff>133350</xdr:rowOff>
    </xdr:to>
    <xdr:graphicFrame macro="">
      <xdr:nvGraphicFramePr>
        <xdr:cNvPr id="10" name="Chart 9">
          <a:extLst>
            <a:ext uri="{FF2B5EF4-FFF2-40B4-BE49-F238E27FC236}">
              <a16:creationId xmlns:a16="http://schemas.microsoft.com/office/drawing/2014/main" id="{E0660BC5-0705-4E81-B568-23A7BECDA5F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26</xdr:col>
      <xdr:colOff>0</xdr:colOff>
      <xdr:row>112</xdr:row>
      <xdr:rowOff>0</xdr:rowOff>
    </xdr:from>
    <xdr:to>
      <xdr:col>33</xdr:col>
      <xdr:colOff>336177</xdr:colOff>
      <xdr:row>130</xdr:row>
      <xdr:rowOff>133350</xdr:rowOff>
    </xdr:to>
    <xdr:graphicFrame macro="">
      <xdr:nvGraphicFramePr>
        <xdr:cNvPr id="11" name="Chart 10">
          <a:extLst>
            <a:ext uri="{FF2B5EF4-FFF2-40B4-BE49-F238E27FC236}">
              <a16:creationId xmlns:a16="http://schemas.microsoft.com/office/drawing/2014/main" id="{FC51D420-9958-46A3-9D13-37A9990474F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37</xdr:row>
      <xdr:rowOff>133349</xdr:rowOff>
    </xdr:from>
    <xdr:to>
      <xdr:col>14</xdr:col>
      <xdr:colOff>444923</xdr:colOff>
      <xdr:row>60</xdr:row>
      <xdr:rowOff>161925</xdr:rowOff>
    </xdr:to>
    <xdr:sp macro="" textlink="">
      <xdr:nvSpPr>
        <xdr:cNvPr id="2" name="TextBox 1">
          <a:extLst>
            <a:ext uri="{FF2B5EF4-FFF2-40B4-BE49-F238E27FC236}">
              <a16:creationId xmlns:a16="http://schemas.microsoft.com/office/drawing/2014/main" id="{750C06F9-C236-40BB-B60F-C93A9A68CB4A}"/>
            </a:ext>
          </a:extLst>
        </xdr:cNvPr>
        <xdr:cNvSpPr txBox="1"/>
      </xdr:nvSpPr>
      <xdr:spPr>
        <a:xfrm>
          <a:off x="371475" y="9391649"/>
          <a:ext cx="11789198" cy="4248151"/>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200" b="1">
              <a:solidFill>
                <a:schemeClr val="dk1"/>
              </a:solidFill>
              <a:effectLst/>
              <a:latin typeface="Arial" panose="020B0604020202020204" pitchFamily="34" charset="0"/>
              <a:ea typeface="+mn-ea"/>
              <a:cs typeface="Arial" panose="020B0604020202020204" pitchFamily="34" charset="0"/>
            </a:rPr>
            <a:t>Key Findings: 3.6</a:t>
          </a:r>
          <a:r>
            <a:rPr lang="en-GB" sz="1200" b="1" baseline="0">
              <a:solidFill>
                <a:schemeClr val="dk1"/>
              </a:solidFill>
              <a:effectLst/>
              <a:latin typeface="Arial" panose="020B0604020202020204" pitchFamily="34" charset="0"/>
              <a:ea typeface="+mn-ea"/>
              <a:cs typeface="Arial" panose="020B0604020202020204" pitchFamily="34" charset="0"/>
            </a:rPr>
            <a:t> Future Supply</a:t>
          </a:r>
        </a:p>
        <a:p>
          <a:endParaRPr lang="en-GB" sz="1200">
            <a:solidFill>
              <a:schemeClr val="dk1"/>
            </a:solidFill>
            <a:effectLst/>
            <a:latin typeface="Arial" panose="020B0604020202020204" pitchFamily="34" charset="0"/>
            <a:ea typeface="+mn-ea"/>
            <a:cs typeface="Arial" panose="020B0604020202020204" pitchFamily="34" charset="0"/>
          </a:endParaRPr>
        </a:p>
        <a:p>
          <a:r>
            <a:rPr lang="en-GB" sz="1200" b="1">
              <a:solidFill>
                <a:schemeClr val="dk1"/>
              </a:solidFill>
              <a:effectLst/>
              <a:latin typeface="Arial" panose="020B0604020202020204" pitchFamily="34" charset="0"/>
              <a:ea typeface="+mn-ea"/>
              <a:cs typeface="Arial" panose="020B0604020202020204" pitchFamily="34" charset="0"/>
            </a:rPr>
            <a:t>Key Findings: Moray</a:t>
          </a:r>
        </a:p>
        <a:p>
          <a:endParaRPr lang="en-GB" sz="1200" b="1">
            <a:solidFill>
              <a:schemeClr val="dk1"/>
            </a:solidFill>
            <a:effectLst/>
            <a:latin typeface="Arial" panose="020B0604020202020204" pitchFamily="34" charset="0"/>
            <a:ea typeface="+mn-ea"/>
            <a:cs typeface="Arial" panose="020B0604020202020204" pitchFamily="34" charset="0"/>
          </a:endParaRPr>
        </a:p>
        <a:p>
          <a:pPr>
            <a:lnSpc>
              <a:spcPct val="107000"/>
            </a:lnSpc>
            <a:spcAft>
              <a:spcPts val="800"/>
            </a:spcAft>
          </a:pPr>
          <a:r>
            <a:rPr lang="en-GB" sz="1200">
              <a:effectLst/>
              <a:latin typeface="Arial" panose="020B0604020202020204" pitchFamily="34" charset="0"/>
              <a:ea typeface="MS PGothic" panose="020B0600070205080204" pitchFamily="34" charset="-128"/>
              <a:cs typeface="Times New Roman" panose="02020603050405020304" pitchFamily="18" charset="0"/>
            </a:rPr>
            <a:t>The projected SHIP completions between 2022 to 2027 are estimated at 1,257 across Moray with 377 in the SHIP programme for 2023/24 to 2022/23 to 2023/24 (Table 4.39a). </a:t>
          </a:r>
          <a:endParaRPr lang="en-GB" sz="1200">
            <a:effectLst/>
            <a:latin typeface="Calibri" panose="020F0502020204030204" pitchFamily="34" charset="0"/>
            <a:ea typeface="Calibri" panose="020F0502020204030204" pitchFamily="34" charset="0"/>
            <a:cs typeface="Times New Roman" panose="02020603050405020304" pitchFamily="18" charset="0"/>
          </a:endParaRPr>
        </a:p>
        <a:p>
          <a:pPr>
            <a:lnSpc>
              <a:spcPct val="107000"/>
            </a:lnSpc>
            <a:spcAft>
              <a:spcPts val="800"/>
            </a:spcAft>
          </a:pPr>
          <a:r>
            <a:rPr lang="en-GB" sz="1200">
              <a:effectLst/>
              <a:latin typeface="Arial" panose="020B0604020202020204" pitchFamily="34" charset="0"/>
              <a:ea typeface="MS PGothic" panose="020B0600070205080204" pitchFamily="34" charset="-128"/>
              <a:cs typeface="Times New Roman" panose="02020603050405020304" pitchFamily="18" charset="0"/>
            </a:rPr>
            <a:t>Between 2023 and 2028 1,348 units are programmed for delivery consisting of 1,122 general needs units and 226 units of specialist provision (Table 4.39e)</a:t>
          </a:r>
          <a:endParaRPr lang="en-GB" sz="1200">
            <a:effectLst/>
            <a:latin typeface="Calibri" panose="020F0502020204030204" pitchFamily="34" charset="0"/>
            <a:ea typeface="Calibri" panose="020F0502020204030204" pitchFamily="34" charset="0"/>
            <a:cs typeface="Times New Roman" panose="02020603050405020304" pitchFamily="18" charset="0"/>
          </a:endParaRPr>
        </a:p>
        <a:p>
          <a:pPr>
            <a:lnSpc>
              <a:spcPct val="107000"/>
            </a:lnSpc>
            <a:spcAft>
              <a:spcPts val="800"/>
            </a:spcAft>
          </a:pPr>
          <a:r>
            <a:rPr lang="en-GB" sz="1200">
              <a:effectLst/>
              <a:latin typeface="Arial" panose="020B0604020202020204" pitchFamily="34" charset="0"/>
              <a:ea typeface="Calibri" panose="020F0502020204030204" pitchFamily="34" charset="0"/>
              <a:cs typeface="Times New Roman" panose="02020603050405020304" pitchFamily="18" charset="0"/>
            </a:rPr>
            <a:t>Private sector completions make up 73% of the total new-build in the last ten years, with the council at 19% building over twice as many as RSLs (8%). (Table 4.42) </a:t>
          </a:r>
          <a:endParaRPr lang="en-GB" sz="1200">
            <a:effectLst/>
            <a:latin typeface="Calibri" panose="020F0502020204030204" pitchFamily="34" charset="0"/>
            <a:ea typeface="Calibri" panose="020F0502020204030204" pitchFamily="34" charset="0"/>
            <a:cs typeface="Times New Roman" panose="02020603050405020304" pitchFamily="18" charset="0"/>
          </a:endParaRPr>
        </a:p>
        <a:p>
          <a:pPr>
            <a:lnSpc>
              <a:spcPct val="107000"/>
            </a:lnSpc>
            <a:spcAft>
              <a:spcPts val="800"/>
            </a:spcAft>
          </a:pPr>
          <a:r>
            <a:rPr lang="en-GB" sz="1200">
              <a:effectLst/>
              <a:latin typeface="Arial" panose="020B0604020202020204" pitchFamily="34" charset="0"/>
              <a:ea typeface="Calibri" panose="020F0502020204030204" pitchFamily="34" charset="0"/>
              <a:cs typeface="Times New Roman" panose="02020603050405020304" pitchFamily="18" charset="0"/>
            </a:rPr>
            <a:t>Projected SHIP 2021 - 2026 completions at 1,257 (almost all for social rent) exceed the historic 10-year total for social housing of 1,047, with five different RSLs confirmed as developers. (Table 4.39a)</a:t>
          </a:r>
          <a:endParaRPr lang="en-GB" sz="1200">
            <a:effectLst/>
            <a:latin typeface="Calibri" panose="020F0502020204030204" pitchFamily="34" charset="0"/>
            <a:ea typeface="Calibri" panose="020F0502020204030204" pitchFamily="34" charset="0"/>
            <a:cs typeface="Times New Roman" panose="02020603050405020304" pitchFamily="18" charset="0"/>
          </a:endParaRPr>
        </a:p>
        <a:p>
          <a:pPr>
            <a:lnSpc>
              <a:spcPct val="107000"/>
            </a:lnSpc>
            <a:spcAft>
              <a:spcPts val="800"/>
            </a:spcAft>
          </a:pPr>
          <a:r>
            <a:rPr lang="en-GB" sz="1200">
              <a:effectLst/>
              <a:latin typeface="Arial" panose="020B0604020202020204" pitchFamily="34" charset="0"/>
              <a:ea typeface="Calibri" panose="020F0502020204030204" pitchFamily="34" charset="0"/>
              <a:cs typeface="Times New Roman" panose="02020603050405020304" pitchFamily="18" charset="0"/>
            </a:rPr>
            <a:t>Projects in Elgin make up 61% of the programme, with 10% in Buckie, 13% in Forres, 7% in Keith and 10% in Speyside.  (Table 4.40) </a:t>
          </a:r>
          <a:endParaRPr lang="en-GB" sz="1200">
            <a:effectLst/>
            <a:latin typeface="Calibri" panose="020F0502020204030204" pitchFamily="34" charset="0"/>
            <a:ea typeface="Calibri" panose="020F0502020204030204" pitchFamily="34" charset="0"/>
            <a:cs typeface="Times New Roman" panose="02020603050405020304" pitchFamily="18" charset="0"/>
          </a:endParaRPr>
        </a:p>
        <a:p>
          <a:pPr>
            <a:lnSpc>
              <a:spcPct val="107000"/>
            </a:lnSpc>
            <a:spcAft>
              <a:spcPts val="800"/>
            </a:spcAft>
          </a:pPr>
          <a:r>
            <a:rPr lang="en-GB" sz="1200">
              <a:effectLst/>
              <a:latin typeface="Arial" panose="020B0604020202020204" pitchFamily="34" charset="0"/>
              <a:ea typeface="Calibri" panose="020F0502020204030204" pitchFamily="34" charset="0"/>
              <a:cs typeface="Times New Roman" panose="02020603050405020304" pitchFamily="18" charset="0"/>
            </a:rPr>
            <a:t>There is a 5-year effective land supply of 5,500 houses, with projected supply of 2,623 houses; the scale of the SHIP suggests almost half will be social housing, with lower proportions in </a:t>
          </a:r>
          <a:endParaRPr lang="en-GB" sz="1200">
            <a:effectLst/>
            <a:latin typeface="Calibri" panose="020F0502020204030204" pitchFamily="34" charset="0"/>
            <a:ea typeface="Calibri" panose="020F0502020204030204" pitchFamily="34" charset="0"/>
            <a:cs typeface="Times New Roman" panose="02020603050405020304" pitchFamily="18" charset="0"/>
          </a:endParaRPr>
        </a:p>
        <a:p>
          <a:pPr>
            <a:lnSpc>
              <a:spcPct val="107000"/>
            </a:lnSpc>
            <a:spcAft>
              <a:spcPts val="800"/>
            </a:spcAft>
          </a:pPr>
          <a:r>
            <a:rPr lang="en-GB" sz="1200">
              <a:effectLst/>
              <a:latin typeface="Arial" panose="020B0604020202020204" pitchFamily="34" charset="0"/>
              <a:ea typeface="Calibri" panose="020F0502020204030204" pitchFamily="34" charset="0"/>
              <a:cs typeface="Times New Roman" panose="02020603050405020304" pitchFamily="18" charset="0"/>
            </a:rPr>
            <a:t>Buckie and Forres.  Increased private sector completions would not be constrained by the SHIP.  (Table 4.40) </a:t>
          </a:r>
          <a:endParaRPr lang="en-GB" sz="1200">
            <a:effectLst/>
            <a:latin typeface="Calibri" panose="020F0502020204030204" pitchFamily="34" charset="0"/>
            <a:ea typeface="Calibri" panose="020F0502020204030204" pitchFamily="34" charset="0"/>
            <a:cs typeface="Times New Roman" panose="02020603050405020304" pitchFamily="18" charset="0"/>
          </a:endParaRPr>
        </a:p>
        <a:p>
          <a:pPr>
            <a:lnSpc>
              <a:spcPct val="107000"/>
            </a:lnSpc>
            <a:spcAft>
              <a:spcPts val="800"/>
            </a:spcAft>
          </a:pPr>
          <a:r>
            <a:rPr lang="en-GB" sz="1200">
              <a:effectLst/>
              <a:latin typeface="Arial" panose="020B0604020202020204" pitchFamily="34" charset="0"/>
              <a:ea typeface="Calibri" panose="020F0502020204030204" pitchFamily="34" charset="0"/>
              <a:cs typeface="Times New Roman" panose="02020603050405020304" pitchFamily="18" charset="0"/>
            </a:rPr>
            <a:t>There have been no demolitions in any tenure in the last ten years, with one conversion.  (Table 4.43)  </a:t>
          </a:r>
          <a:endParaRPr lang="en-GB" sz="1200">
            <a:effectLst/>
            <a:latin typeface="Calibri" panose="020F0502020204030204" pitchFamily="34" charset="0"/>
            <a:ea typeface="Calibri" panose="020F0502020204030204" pitchFamily="34" charset="0"/>
            <a:cs typeface="Times New Roman" panose="02020603050405020304" pitchFamily="18" charset="0"/>
          </a:endParaRPr>
        </a:p>
        <a:p>
          <a:pPr>
            <a:lnSpc>
              <a:spcPct val="107000"/>
            </a:lnSpc>
            <a:spcAft>
              <a:spcPts val="800"/>
            </a:spcAft>
          </a:pPr>
          <a:r>
            <a:rPr lang="en-GB" sz="1200">
              <a:effectLst/>
              <a:latin typeface="Arial" panose="020B0604020202020204" pitchFamily="34" charset="0"/>
              <a:ea typeface="Calibri" panose="020F0502020204030204" pitchFamily="34" charset="0"/>
              <a:cs typeface="Times New Roman" panose="02020603050405020304" pitchFamily="18" charset="0"/>
            </a:rPr>
            <a:t>There are current plans to dispose of two council houses. </a:t>
          </a:r>
          <a:endParaRPr lang="en-GB" sz="1200">
            <a:effectLst/>
            <a:latin typeface="Calibri" panose="020F0502020204030204" pitchFamily="34" charset="0"/>
            <a:ea typeface="Calibri" panose="020F0502020204030204" pitchFamily="34" charset="0"/>
            <a:cs typeface="Times New Roman" panose="02020603050405020304" pitchFamily="18" charset="0"/>
          </a:endParaRPr>
        </a:p>
        <a:p>
          <a:endParaRPr lang="en-GB" sz="1200" b="1">
            <a:solidFill>
              <a:schemeClr val="dk1"/>
            </a:solidFill>
            <a:effectLst/>
            <a:latin typeface="Arial" panose="020B0604020202020204" pitchFamily="34" charset="0"/>
            <a:ea typeface="+mn-ea"/>
            <a:cs typeface="Arial" panose="020B0604020202020204" pitchFamily="34" charset="0"/>
          </a:endParaRPr>
        </a:p>
      </xdr:txBody>
    </xdr:sp>
    <xdr:clientData/>
  </xdr:twoCellAnchor>
  <xdr:twoCellAnchor>
    <xdr:from>
      <xdr:col>7</xdr:col>
      <xdr:colOff>211790</xdr:colOff>
      <xdr:row>9</xdr:row>
      <xdr:rowOff>89647</xdr:rowOff>
    </xdr:from>
    <xdr:to>
      <xdr:col>13</xdr:col>
      <xdr:colOff>346261</xdr:colOff>
      <xdr:row>20</xdr:row>
      <xdr:rowOff>255494</xdr:rowOff>
    </xdr:to>
    <xdr:graphicFrame macro="">
      <xdr:nvGraphicFramePr>
        <xdr:cNvPr id="6" name="Chart 2">
          <a:extLst>
            <a:ext uri="{FF2B5EF4-FFF2-40B4-BE49-F238E27FC236}">
              <a16:creationId xmlns:a16="http://schemas.microsoft.com/office/drawing/2014/main" id="{6D2139F2-3E4F-4300-80BF-5E0AE3C4151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154640</xdr:colOff>
      <xdr:row>21</xdr:row>
      <xdr:rowOff>149038</xdr:rowOff>
    </xdr:from>
    <xdr:to>
      <xdr:col>14</xdr:col>
      <xdr:colOff>287431</xdr:colOff>
      <xdr:row>36</xdr:row>
      <xdr:rowOff>101973</xdr:rowOff>
    </xdr:to>
    <xdr:graphicFrame macro="">
      <xdr:nvGraphicFramePr>
        <xdr:cNvPr id="7" name="Chart 3">
          <a:extLst>
            <a:ext uri="{FF2B5EF4-FFF2-40B4-BE49-F238E27FC236}">
              <a16:creationId xmlns:a16="http://schemas.microsoft.com/office/drawing/2014/main" id="{9270E5DB-FC75-47EF-AD3E-EB11C51FB93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28</xdr:col>
      <xdr:colOff>139897</xdr:colOff>
      <xdr:row>27</xdr:row>
      <xdr:rowOff>64589</xdr:rowOff>
    </xdr:from>
    <xdr:to>
      <xdr:col>42</xdr:col>
      <xdr:colOff>327420</xdr:colOff>
      <xdr:row>53</xdr:row>
      <xdr:rowOff>44647</xdr:rowOff>
    </xdr:to>
    <xdr:graphicFrame macro="">
      <xdr:nvGraphicFramePr>
        <xdr:cNvPr id="5" name="Chart 4">
          <a:extLst>
            <a:ext uri="{FF2B5EF4-FFF2-40B4-BE49-F238E27FC236}">
              <a16:creationId xmlns:a16="http://schemas.microsoft.com/office/drawing/2014/main" id="{9EB7FFF6-F98B-4369-8B61-C142747F37C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288528</xdr:colOff>
      <xdr:row>145</xdr:row>
      <xdr:rowOff>119219</xdr:rowOff>
    </xdr:from>
    <xdr:to>
      <xdr:col>10</xdr:col>
      <xdr:colOff>1447244</xdr:colOff>
      <xdr:row>159</xdr:row>
      <xdr:rowOff>358588</xdr:rowOff>
    </xdr:to>
    <xdr:sp macro="" textlink="">
      <xdr:nvSpPr>
        <xdr:cNvPr id="4" name="Rectangle 3">
          <a:extLst>
            <a:ext uri="{FF2B5EF4-FFF2-40B4-BE49-F238E27FC236}">
              <a16:creationId xmlns:a16="http://schemas.microsoft.com/office/drawing/2014/main" id="{A6C147C4-31A6-44B3-9CFE-D93FADAAFC7B}"/>
            </a:ext>
          </a:extLst>
        </xdr:cNvPr>
        <xdr:cNvSpPr/>
      </xdr:nvSpPr>
      <xdr:spPr>
        <a:xfrm>
          <a:off x="288528" y="33154160"/>
          <a:ext cx="18695922" cy="4150222"/>
        </a:xfrm>
        <a:prstGeom prst="rect">
          <a:avLst/>
        </a:prstGeom>
        <a:solidFill>
          <a:schemeClr val="accent5">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en-GB" sz="1200" b="1">
              <a:solidFill>
                <a:sysClr val="windowText" lastClr="000000"/>
              </a:solidFill>
              <a:effectLst/>
              <a:latin typeface="Arial" panose="020B0604020202020204" pitchFamily="34" charset="0"/>
              <a:ea typeface="+mn-ea"/>
              <a:cs typeface="Arial" panose="020B0604020202020204" pitchFamily="34" charset="0"/>
            </a:rPr>
            <a:t>Key Findings 3.7 In-Situ Solutions</a:t>
          </a:r>
        </a:p>
        <a:p>
          <a:endParaRPr lang="en-GB" sz="1200" b="1">
            <a:solidFill>
              <a:sysClr val="windowText" lastClr="000000"/>
            </a:solidFill>
            <a:effectLst/>
            <a:latin typeface="Arial" panose="020B0604020202020204" pitchFamily="34" charset="0"/>
            <a:ea typeface="+mn-ea"/>
            <a:cs typeface="Arial" panose="020B0604020202020204" pitchFamily="34" charset="0"/>
          </a:endParaRPr>
        </a:p>
        <a:p>
          <a:r>
            <a:rPr lang="en-GB" sz="1200" b="1">
              <a:solidFill>
                <a:sysClr val="windowText" lastClr="000000"/>
              </a:solidFill>
              <a:effectLst/>
              <a:latin typeface="Arial" panose="020B0604020202020204" pitchFamily="34" charset="0"/>
              <a:ea typeface="+mn-ea"/>
              <a:cs typeface="Arial" panose="020B0604020202020204" pitchFamily="34" charset="0"/>
            </a:rPr>
            <a:t>Key Findings: </a:t>
          </a:r>
        </a:p>
        <a:p>
          <a:endParaRPr lang="en-GB" sz="1200" b="1" i="0" u="none" strike="noStrike">
            <a:solidFill>
              <a:sysClr val="windowText" lastClr="000000"/>
            </a:solidFill>
            <a:effectLst/>
            <a:latin typeface="Arial" panose="020B0604020202020204" pitchFamily="34" charset="0"/>
            <a:ea typeface="+mn-ea"/>
            <a:cs typeface="Arial" panose="020B0604020202020204" pitchFamily="34" charset="0"/>
          </a:endParaRPr>
        </a:p>
        <a:p>
          <a:pPr>
            <a:lnSpc>
              <a:spcPct val="107000"/>
            </a:lnSpc>
            <a:spcAft>
              <a:spcPts val="800"/>
            </a:spcAft>
          </a:pPr>
          <a:r>
            <a:rPr lang="en-GB" sz="1200">
              <a:solidFill>
                <a:sysClr val="windowText" lastClr="000000"/>
              </a:solidFill>
              <a:effectLst/>
              <a:latin typeface="Arial" panose="020B0604020202020204" pitchFamily="34" charset="0"/>
              <a:ea typeface="Calibri" panose="020F0502020204030204" pitchFamily="34" charset="0"/>
              <a:cs typeface="Arial" panose="020B0604020202020204" pitchFamily="34" charset="0"/>
            </a:rPr>
            <a:t>Around 15% of households have an adaptation in place, more likely in post-1945 properties (18%), while 3% have a need for adaptation identified from the SHCS/SHS6.  </a:t>
          </a:r>
        </a:p>
        <a:p>
          <a:pPr>
            <a:lnSpc>
              <a:spcPct val="107000"/>
            </a:lnSpc>
            <a:spcAft>
              <a:spcPts val="800"/>
            </a:spcAft>
          </a:pPr>
          <a:r>
            <a:rPr lang="en-GB" sz="1200">
              <a:solidFill>
                <a:sysClr val="windowText" lastClr="000000"/>
              </a:solidFill>
              <a:effectLst/>
              <a:latin typeface="Arial" panose="020B0604020202020204" pitchFamily="34" charset="0"/>
              <a:ea typeface="Calibri" panose="020F0502020204030204" pitchFamily="34" charset="0"/>
              <a:cs typeface="Arial" panose="020B0604020202020204" pitchFamily="34" charset="0"/>
            </a:rPr>
            <a:t>Adaptations are more prevalent in social housing, at 31%, and for older people at 20%.  Tenure breakdown in detail is not available from the data for levels of need.  (Table 4.44) </a:t>
          </a:r>
        </a:p>
        <a:p>
          <a:pPr>
            <a:lnSpc>
              <a:spcPct val="107000"/>
            </a:lnSpc>
            <a:spcAft>
              <a:spcPts val="800"/>
            </a:spcAft>
          </a:pPr>
          <a:r>
            <a:rPr lang="en-GB" sz="1200">
              <a:solidFill>
                <a:sysClr val="windowText" lastClr="000000"/>
              </a:solidFill>
              <a:effectLst/>
              <a:latin typeface="Arial" panose="020B0604020202020204" pitchFamily="34" charset="0"/>
              <a:ea typeface="Calibri" panose="020F0502020204030204" pitchFamily="34" charset="0"/>
              <a:cs typeface="Arial" panose="020B0604020202020204" pitchFamily="34" charset="0"/>
            </a:rPr>
            <a:t>Most adaptations are handrails (8%) and bathrooms (13%) (Table 4.45a)</a:t>
          </a:r>
        </a:p>
        <a:p>
          <a:pPr>
            <a:lnSpc>
              <a:spcPct val="107000"/>
            </a:lnSpc>
            <a:spcAft>
              <a:spcPts val="800"/>
            </a:spcAft>
          </a:pPr>
          <a:r>
            <a:rPr lang="en-GB" sz="1200">
              <a:solidFill>
                <a:sysClr val="windowText" lastClr="000000"/>
              </a:solidFill>
              <a:effectLst/>
              <a:latin typeface="Arial" panose="020B0604020202020204" pitchFamily="34" charset="0"/>
              <a:ea typeface="Calibri" panose="020F0502020204030204" pitchFamily="34" charset="0"/>
              <a:cs typeface="Arial" panose="020B0604020202020204" pitchFamily="34" charset="0"/>
            </a:rPr>
            <a:t>As</a:t>
          </a:r>
          <a:r>
            <a:rPr lang="en-GB" sz="1200" baseline="0">
              <a:solidFill>
                <a:sysClr val="windowText" lastClr="000000"/>
              </a:solidFill>
              <a:effectLst/>
              <a:latin typeface="Arial" panose="020B0604020202020204" pitchFamily="34" charset="0"/>
              <a:ea typeface="Calibri" panose="020F0502020204030204" pitchFamily="34" charset="0"/>
              <a:cs typeface="Arial" panose="020B0604020202020204" pitchFamily="34" charset="0"/>
            </a:rPr>
            <a:t> a proportion of stock in Moray, t</a:t>
          </a:r>
          <a:r>
            <a:rPr lang="en-GB" sz="1200">
              <a:solidFill>
                <a:sysClr val="windowText" lastClr="000000"/>
              </a:solidFill>
              <a:effectLst/>
              <a:latin typeface="Arial" panose="020B0604020202020204" pitchFamily="34" charset="0"/>
              <a:ea typeface="Calibri" panose="020F0502020204030204" pitchFamily="34" charset="0"/>
              <a:cs typeface="Arial" panose="020B0604020202020204" pitchFamily="34" charset="0"/>
            </a:rPr>
            <a:t>here were approximately</a:t>
          </a:r>
          <a:r>
            <a:rPr lang="en-GB" sz="1200" baseline="0">
              <a:solidFill>
                <a:sysClr val="windowText" lastClr="000000"/>
              </a:solidFill>
              <a:effectLst/>
              <a:latin typeface="Arial" panose="020B0604020202020204" pitchFamily="34" charset="0"/>
              <a:ea typeface="Calibri" panose="020F0502020204030204" pitchFamily="34" charset="0"/>
              <a:cs typeface="Arial" panose="020B0604020202020204" pitchFamily="34" charset="0"/>
            </a:rPr>
            <a:t> 302</a:t>
          </a:r>
          <a:r>
            <a:rPr lang="en-GB" sz="1200">
              <a:solidFill>
                <a:sysClr val="windowText" lastClr="000000"/>
              </a:solidFill>
              <a:effectLst/>
              <a:latin typeface="Arial" panose="020B0604020202020204" pitchFamily="34" charset="0"/>
              <a:ea typeface="Calibri" panose="020F0502020204030204" pitchFamily="34" charset="0"/>
              <a:cs typeface="Arial" panose="020B0604020202020204" pitchFamily="34" charset="0"/>
            </a:rPr>
            <a:t> approved applications completed in the social housing sector in 2021/22, leaving 63 applications outstanding, the majority of these are with RSLs. (Table 4.46)</a:t>
          </a:r>
        </a:p>
        <a:p>
          <a:pPr>
            <a:lnSpc>
              <a:spcPct val="107000"/>
            </a:lnSpc>
            <a:spcAft>
              <a:spcPts val="800"/>
            </a:spcAft>
          </a:pPr>
          <a:r>
            <a:rPr lang="en-GB" sz="1200">
              <a:solidFill>
                <a:sysClr val="windowText" lastClr="000000"/>
              </a:solidFill>
              <a:effectLst/>
              <a:latin typeface="Arial" panose="020B0604020202020204" pitchFamily="34" charset="0"/>
              <a:ea typeface="Calibri" panose="020F0502020204030204" pitchFamily="34" charset="0"/>
              <a:cs typeface="Arial" panose="020B0604020202020204" pitchFamily="34" charset="0"/>
            </a:rPr>
            <a:t>According to the 2022 HNDA Survey, 46% have special forms of adaptation (Table 4.48b). </a:t>
          </a:r>
        </a:p>
        <a:p>
          <a:pPr>
            <a:lnSpc>
              <a:spcPct val="107000"/>
            </a:lnSpc>
            <a:spcAft>
              <a:spcPts val="800"/>
            </a:spcAft>
          </a:pPr>
          <a:r>
            <a:rPr lang="en-GB" sz="1200">
              <a:solidFill>
                <a:sysClr val="windowText" lastClr="000000"/>
              </a:solidFill>
              <a:effectLst/>
              <a:latin typeface="Arial" panose="020B0604020202020204" pitchFamily="34" charset="0"/>
              <a:ea typeface="Calibri" panose="020F0502020204030204" pitchFamily="34" charset="0"/>
              <a:cs typeface="Arial" panose="020B0604020202020204" pitchFamily="34" charset="0"/>
            </a:rPr>
            <a:t>The most common singular adaptation is handrails. (Table 4.48c) </a:t>
          </a:r>
        </a:p>
        <a:p>
          <a:pPr>
            <a:lnSpc>
              <a:spcPct val="107000"/>
            </a:lnSpc>
            <a:spcAft>
              <a:spcPts val="800"/>
            </a:spcAft>
          </a:pPr>
          <a:r>
            <a:rPr lang="en-GB" sz="1200">
              <a:solidFill>
                <a:sysClr val="windowText" lastClr="000000"/>
              </a:solidFill>
              <a:effectLst/>
              <a:latin typeface="Arial" panose="020B0604020202020204" pitchFamily="34" charset="0"/>
              <a:ea typeface="Calibri" panose="020F0502020204030204" pitchFamily="34" charset="0"/>
              <a:cs typeface="Arial" panose="020B0604020202020204" pitchFamily="34" charset="0"/>
            </a:rPr>
            <a:t>Across the Moray area, 48% of HNDA survey respondents confirmed that they had unmet demand for housing adaptations amounting to 6,129 households. Most people reporting unmet need for adaptations in Moray are seeking handrails (3,964), Level Access Showers (2,904) followed by stairlifts (697) (Table 4.52a and 4.52b). </a:t>
          </a:r>
        </a:p>
        <a:p>
          <a:pPr>
            <a:lnSpc>
              <a:spcPct val="107000"/>
            </a:lnSpc>
            <a:spcAft>
              <a:spcPts val="800"/>
            </a:spcAft>
          </a:pPr>
          <a:r>
            <a:rPr lang="en-GB" sz="1200">
              <a:solidFill>
                <a:sysClr val="windowText" lastClr="000000"/>
              </a:solidFill>
              <a:effectLst/>
              <a:latin typeface="Arial" panose="020B0604020202020204" pitchFamily="34" charset="0"/>
              <a:ea typeface="Calibri" panose="020F0502020204030204" pitchFamily="34" charset="0"/>
              <a:cs typeface="Arial" panose="020B0604020202020204" pitchFamily="34" charset="0"/>
            </a:rPr>
            <a:t>Total spending on social housing adaptations was just over £1m (Table 4.49). </a:t>
          </a:r>
        </a:p>
        <a:p>
          <a:pPr>
            <a:lnSpc>
              <a:spcPct val="107000"/>
            </a:lnSpc>
            <a:spcAft>
              <a:spcPts val="800"/>
            </a:spcAft>
          </a:pPr>
          <a:r>
            <a:rPr lang="en-GB" sz="1200">
              <a:solidFill>
                <a:sysClr val="windowText" lastClr="000000"/>
              </a:solidFill>
              <a:effectLst/>
              <a:latin typeface="Arial" panose="020B0604020202020204" pitchFamily="34" charset="0"/>
              <a:ea typeface="Calibri" panose="020F0502020204030204" pitchFamily="34" charset="0"/>
              <a:cs typeface="Arial" panose="020B0604020202020204" pitchFamily="34" charset="0"/>
            </a:rPr>
            <a:t>The average cost of a completed application is £5,584 (Table 4.50) </a:t>
          </a:r>
        </a:p>
        <a:p>
          <a:pPr>
            <a:lnSpc>
              <a:spcPct val="107000"/>
            </a:lnSpc>
            <a:spcAft>
              <a:spcPts val="800"/>
            </a:spcAft>
          </a:pPr>
          <a:r>
            <a:rPr lang="en-GB" sz="1200">
              <a:solidFill>
                <a:sysClr val="windowText" lastClr="000000"/>
              </a:solidFill>
              <a:effectLst/>
              <a:latin typeface="Arial" panose="020B0604020202020204" pitchFamily="34" charset="0"/>
              <a:ea typeface="Calibri" panose="020F0502020204030204" pitchFamily="34" charset="0"/>
              <a:cs typeface="Arial" panose="020B0604020202020204" pitchFamily="34" charset="0"/>
            </a:rPr>
            <a:t>49% of all social lets were supported housing lets 2021/22 (Table 4.51) </a:t>
          </a:r>
        </a:p>
        <a:p>
          <a:pPr algn="l"/>
          <a:endParaRPr lang="en-GB" sz="1100" b="1" baseline="0">
            <a:solidFill>
              <a:schemeClr val="tx1"/>
            </a:solidFill>
            <a:latin typeface="Arial" panose="020B0604020202020204" pitchFamily="34" charset="0"/>
            <a:cs typeface="Arial" panose="020B0604020202020204" pitchFamily="34" charset="0"/>
          </a:endParaRPr>
        </a:p>
        <a:p>
          <a:pPr algn="l"/>
          <a:endParaRPr lang="en-GB" sz="1100" b="1">
            <a:solidFill>
              <a:sysClr val="windowText" lastClr="000000"/>
            </a:solidFill>
            <a:latin typeface="Arial" panose="020B0604020202020204" pitchFamily="34" charset="0"/>
            <a:cs typeface="Arial" panose="020B0604020202020204" pitchFamily="34" charset="0"/>
          </a:endParaRPr>
        </a:p>
      </xdr:txBody>
    </xdr:sp>
    <xdr:clientData/>
  </xdr:twoCellAnchor>
  <xdr:twoCellAnchor>
    <xdr:from>
      <xdr:col>0</xdr:col>
      <xdr:colOff>336176</xdr:colOff>
      <xdr:row>50</xdr:row>
      <xdr:rowOff>89647</xdr:rowOff>
    </xdr:from>
    <xdr:to>
      <xdr:col>9</xdr:col>
      <xdr:colOff>481853</xdr:colOff>
      <xdr:row>51</xdr:row>
      <xdr:rowOff>257735</xdr:rowOff>
    </xdr:to>
    <xdr:sp macro="" textlink="">
      <xdr:nvSpPr>
        <xdr:cNvPr id="2" name="TextBox 1">
          <a:extLst>
            <a:ext uri="{FF2B5EF4-FFF2-40B4-BE49-F238E27FC236}">
              <a16:creationId xmlns:a16="http://schemas.microsoft.com/office/drawing/2014/main" id="{A498E6AB-29C0-B2CD-2405-B91F574884AB}"/>
            </a:ext>
          </a:extLst>
        </xdr:cNvPr>
        <xdr:cNvSpPr txBox="1"/>
      </xdr:nvSpPr>
      <xdr:spPr>
        <a:xfrm>
          <a:off x="336176" y="9894794"/>
          <a:ext cx="15968383" cy="347382"/>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Arial" panose="020B0604020202020204" pitchFamily="34" charset="0"/>
              <a:ea typeface="+mn-ea"/>
              <a:cs typeface="Arial" panose="020B0604020202020204" pitchFamily="34" charset="0"/>
            </a:rPr>
            <a:t>There were 406 approved adaptations applications on Moray Council's waiting list as of 31 March 2023 with 332 approved applications completed in 2022/23 at a cost of £373,662. There were 72 applicants waiting for an adaptation as of 31 March 2023</a:t>
          </a:r>
        </a:p>
        <a:p>
          <a:endParaRPr lang="en-GB" sz="1100">
            <a:latin typeface="Arial" panose="020B0604020202020204" pitchFamily="34" charset="0"/>
            <a:cs typeface="Arial" panose="020B0604020202020204" pitchFamily="34" charset="0"/>
          </a:endParaRPr>
        </a:p>
      </xdr:txBody>
    </xdr:sp>
    <xdr:clientData/>
  </xdr:twoCellAnchor>
</xdr:wsDr>
</file>

<file path=xl/externalLinks/_rels/externalLink1.xml.rels><?xml version="1.0" encoding="UTF-8" standalone="yes"?>
<Relationships xmlns="http://schemas.openxmlformats.org/package/2006/relationships"><Relationship Id="rId2" Type="http://schemas.microsoft.com/office/2019/04/relationships/externalLinkLongPath" Target="Core%20Output%204%20Working%20Files/2022-11-25%20Core%20Output%204%20Databook%20Housing%20Stock%20KS.xlsx?21AD6A82" TargetMode="External"/><Relationship Id="rId1" Type="http://schemas.openxmlformats.org/officeDocument/2006/relationships/externalLinkPath" Target="file:///\\21AD6A82\2022-11-25%20Core%20Output%204%20Databook%20Housing%20Stock%20K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ents"/>
      <sheetName val="CT Occupation Profile"/>
      <sheetName val="Tenure Profile"/>
      <sheetName val="Dwelling Size-Type Profile"/>
      <sheetName val="Property Condition"/>
      <sheetName val="Stock Pressures"/>
      <sheetName val="Future Supply"/>
      <sheetName val="In-Situ Solutions"/>
    </sheetNames>
    <sheetDataSet>
      <sheetData sheetId="0"/>
      <sheetData sheetId="1"/>
      <sheetData sheetId="2">
        <row r="23">
          <cell r="C23" t="str">
            <v>Owner occupied</v>
          </cell>
          <cell r="D23" t="str">
            <v>Rented privately or with a job/business</v>
          </cell>
          <cell r="E23" t="str">
            <v>Vacant private dwellings and second homes</v>
          </cell>
          <cell r="F23" t="str">
            <v>Rented from housing associations</v>
          </cell>
          <cell r="G23" t="str">
            <v>Rented from local authorities</v>
          </cell>
        </row>
        <row r="24">
          <cell r="B24" t="str">
            <v>Moray</v>
          </cell>
          <cell r="C24">
            <v>0.57999999999999996</v>
          </cell>
          <cell r="D24">
            <v>0.18</v>
          </cell>
          <cell r="E24">
            <v>0.06</v>
          </cell>
          <cell r="F24">
            <v>0.05</v>
          </cell>
          <cell r="G24">
            <v>0.13</v>
          </cell>
        </row>
      </sheetData>
      <sheetData sheetId="3"/>
      <sheetData sheetId="4"/>
      <sheetData sheetId="5"/>
      <sheetData sheetId="6"/>
      <sheetData sheetId="7"/>
    </sheetDataSet>
  </externalBook>
</externalLink>
</file>

<file path=xl/persons/person.xml><?xml version="1.0" encoding="utf-8"?>
<personList xmlns="http://schemas.microsoft.com/office/spreadsheetml/2018/threadedcomments" xmlns:x="http://schemas.openxmlformats.org/spreadsheetml/2006/mai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3A6775F7-294D-4A8C-992F-68E4E846B4A8}" name="Table1" displayName="Table1" ref="B102:G105" totalsRowCount="1" headerRowDxfId="10" headerRowBorderDxfId="9" tableBorderDxfId="8">
  <autoFilter ref="B102:G104" xr:uid="{9897C8A3-31A2-42FC-9B6A-BA4D738949CB}">
    <filterColumn colId="0" hiddenButton="1"/>
    <filterColumn colId="1" hiddenButton="1"/>
    <filterColumn colId="2" hiddenButton="1"/>
    <filterColumn colId="3" hiddenButton="1"/>
    <filterColumn colId="4" hiddenButton="1"/>
    <filterColumn colId="5" hiddenButton="1"/>
  </autoFilter>
  <tableColumns count="6">
    <tableColumn id="1" xr3:uid="{219EA55C-A58F-454E-98FB-8E5BC0E571DC}" name="LA" totalsRowLabel="Total" dataDxfId="7" totalsRowDxfId="6"/>
    <tableColumn id="2" xr3:uid="{8E0833D2-5C54-4FDB-83F3-8B7795540A2D}" name="20.1 Cost(£) landlord funded" totalsRowFunction="sum" totalsRowDxfId="5"/>
    <tableColumn id="3" xr3:uid="{56A04F84-47C2-4A93-BB88-C67FE530CC59}" name="20.2 Cost(£) grant funded" totalsRowFunction="sum" totalsRowDxfId="4"/>
    <tableColumn id="4" xr3:uid="{5A1FA516-F629-48CA-8F9F-15DD8E50171A}" name="20.3 Cost(£) funded by other sources" totalsRowFunction="sum" totalsRowDxfId="3"/>
    <tableColumn id="5" xr3:uid="{33DA2F65-D1F1-49AB-AD1D-3236B607B3B3}" name="20 - Total cost of adaptations completed in year by source of funding (£)" totalsRowFunction="sum" totalsRowDxfId="2"/>
    <tableColumn id="7" xr3:uid="{E514C020-22D1-491C-879C-4FBCFDD69847}" name="20 - average cost of application" totalsRowFunction="custom" dataDxfId="1" totalsRowDxfId="0">
      <calculatedColumnFormula>Table1[[#This Row],[20 - Total cost of adaptations completed in year by source of funding (£)]]/D46</calculatedColumnFormula>
      <totalsRowFormula>AVERAGE(Table1[20 - average cost of application])</totalsRowFormula>
    </tableColumn>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s://www.nrscotland.gov.uk/statistics-and-data/statistics/statistics-by-theme/households/household-estimates/2021" TargetMode="External"/><Relationship Id="rId2" Type="http://schemas.openxmlformats.org/officeDocument/2006/relationships/hyperlink" Target="https://view.officeapps.live.com/op/view.aspx?src=https%3A%2F%2Fwww.nrscotland.gov.uk%2Ffiles%2F%2Fstatistics%2Fhousehold-estimates%2F2021%2Fhouse-est-21-data.xlsx&amp;wdOrigin=BROWSELINK" TargetMode="External"/><Relationship Id="rId1" Type="http://schemas.openxmlformats.org/officeDocument/2006/relationships/hyperlink" Target="https://view.officeapps.live.com/op/view.aspx?src=https%3A%2F%2Fwww.nrscotland.gov.uk%2Ffiles%2F%2Fstatistics%2Fhousehold-estimates%2F2021%2Fhouse-est-21-data.xlsx&amp;wdOrigin=BROWSELINK" TargetMode="External"/><Relationship Id="rId5" Type="http://schemas.openxmlformats.org/officeDocument/2006/relationships/drawing" Target="../drawings/drawing1.xml"/><Relationship Id="rId4" Type="http://schemas.openxmlformats.org/officeDocument/2006/relationships/hyperlink" Target="https://www.nrscotland.gov.uk/statistics-and-data/statistics/statistics-by-theme/households/household-estimates/2021"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https://view.officeapps.live.com/op/view.aspx?src=https%3A%2F%2Fwww.gov.scot%2Fbinaries%2Fcontent%2Fdocuments%2Fgovscot%2Fpublications%2Fstatistics%2F2018%2F09%2Fhousing-statistics-stock-by-tenure%2Fdocuments%2Fstock-by-tenure-2017%2Fstock-by-tenure-2017%2Fgovscot%253Adocument%2FStock%252Bby%252BTenure%252B-%252BScotland%252B1993-2020%252B%252526%252BLocal%252BAuthorities%252B2013-2020.xls&amp;wdOrigin=BROWSELINK" TargetMode="External"/><Relationship Id="rId2" Type="http://schemas.openxmlformats.org/officeDocument/2006/relationships/hyperlink" Target="https://view.officeapps.live.com/op/view.aspx?src=https%3A%2F%2Fwww.gov.scot%2Fbinaries%2Fcontent%2Fdocuments%2Fgovscot%2Fpublications%2Fstatistics%2F2018%2F09%2Fhousing-statistics-stock-by-tenure%2Fdocuments%2Fstock-by-tenure-2017%2Fstock-by-tenure-2017%2Fgovscot%253Adocument%2FStock%252Bby%252BTenure%252B-%252BScotland%252B1993-2020%252B%252526%252BLocal%252BAuthorities%252B2013-2020.xls&amp;wdOrigin=BROWSELINK" TargetMode="External"/><Relationship Id="rId1" Type="http://schemas.openxmlformats.org/officeDocument/2006/relationships/hyperlink" Target="../../../../../1526%20TAYplan%20Consortium%20Housing%20Need%20and%20Demand/1526%20Data%20Analysis/Core%20Output%202/Core%20Output%202%20Working%20Files/SCHS%20LA%20Tables%202017-19.xlsx" TargetMode="External"/><Relationship Id="rId5" Type="http://schemas.openxmlformats.org/officeDocument/2006/relationships/drawing" Target="../drawings/drawing2.xml"/><Relationship Id="rId4"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8" Type="http://schemas.openxmlformats.org/officeDocument/2006/relationships/hyperlink" Target="../../../../../../:x:/s/ArneilJohnston/EajeA_S3XgNGpx38P2dht68BF1nSJ39FD6KPVQ7Nz_vowA?e=3hm5bM" TargetMode="External"/><Relationship Id="rId13" Type="http://schemas.openxmlformats.org/officeDocument/2006/relationships/hyperlink" Target="https://statistics.gov.scot/slice?dataset=http%3A%2F%2Fstatistics.gov.scot%2Fdata%2Fdwellings-rooms&amp;http%3A%2F%2Fpurl.org%2Flinked-data%2Fcube%23measureType=http%3A%2F%2Fstatistics.gov.scot%2Fdef%2Fmeasure-properties%2Fratio&amp;http%3A%2F%2Fpurl.org%2Flinked-data%2Fsdmx%2F2009%2Fdimension%23refPeriod=http%3A%2F%2Freference.data.gov.uk%2Fid%2Fyear%2F2007" TargetMode="External"/><Relationship Id="rId18" Type="http://schemas.openxmlformats.org/officeDocument/2006/relationships/drawing" Target="../drawings/drawing3.xml"/><Relationship Id="rId3" Type="http://schemas.openxmlformats.org/officeDocument/2006/relationships/hyperlink" Target="https://www.scotlandscensus.gov.uk/webapi/jsf/tableView/tableView.xhtml" TargetMode="External"/><Relationship Id="rId7" Type="http://schemas.openxmlformats.org/officeDocument/2006/relationships/hyperlink" Target="../../../../../../:x:/s/ArneilJohnston/EajeA_S3XgNGpx38P2dht68BF1nSJ39FD6KPVQ7Nz_vowA?e=3hm5bM" TargetMode="External"/><Relationship Id="rId12" Type="http://schemas.openxmlformats.org/officeDocument/2006/relationships/hyperlink" Target="../../../../../../:x:/s/ArneilJohnston/ETBZ2fn17XpGlu02EwJaLRwBgogrllH22EXCoI_RkuPhNQ?e=h6EKLw" TargetMode="External"/><Relationship Id="rId17" Type="http://schemas.openxmlformats.org/officeDocument/2006/relationships/printerSettings" Target="../printerSettings/printerSettings4.bin"/><Relationship Id="rId2" Type="http://schemas.openxmlformats.org/officeDocument/2006/relationships/hyperlink" Target="https://www.scotlandscensus.gov.uk/webapi/jsf/tableView/tableView.xhtml" TargetMode="External"/><Relationship Id="rId16" Type="http://schemas.openxmlformats.org/officeDocument/2006/relationships/hyperlink" Target="../../../../../../:x:/s/ArneilJohnston/ETBZ2fn17XpGlu02EwJaLRwBgogrllH22EXCoI_RkuPhNQ?e=h6EKLw" TargetMode="External"/><Relationship Id="rId1" Type="http://schemas.openxmlformats.org/officeDocument/2006/relationships/hyperlink" Target="https://www.nrscotland.gov.uk/statistics-and-data/statistics/statistics-by-theme/households/household-estimates/small-area-statistics-on-households-and-dwellings" TargetMode="External"/><Relationship Id="rId6" Type="http://schemas.openxmlformats.org/officeDocument/2006/relationships/hyperlink" Target="https://scotland.shinyapps.io/sg-scottish-household-survey-data-explorer/" TargetMode="External"/><Relationship Id="rId11" Type="http://schemas.openxmlformats.org/officeDocument/2006/relationships/hyperlink" Target="../../../../../../:x:/s/ArneilJohnston/ETBZ2fn17XpGlu02EwJaLRwBgogrllH22EXCoI_RkuPhNQ?e=h6EKLw" TargetMode="External"/><Relationship Id="rId5" Type="http://schemas.openxmlformats.org/officeDocument/2006/relationships/hyperlink" Target="https://scotland.shinyapps.io/sg-scottish-household-survey-data-explorer/" TargetMode="External"/><Relationship Id="rId15" Type="http://schemas.openxmlformats.org/officeDocument/2006/relationships/hyperlink" Target="https://statistics.gov.scot/slice?dataset=http%3A%2F%2Fstatistics.gov.scot%2Fdata%2Fdwellings-rooms&amp;http%3A%2F%2Fpurl.org%2Flinked-data%2Fcube%23measureType=http%3A%2F%2Fstatistics.gov.scot%2Fdef%2Fmeasure-properties%2Fratio&amp;http%3A%2F%2Fpurl.org%2Flinked-data%2Fsdmx%2F2009%2Fdimension%23refPeriod=http%3A%2F%2Freference.data.gov.uk%2Fid%2Fyear%2F2007" TargetMode="External"/><Relationship Id="rId10" Type="http://schemas.openxmlformats.org/officeDocument/2006/relationships/hyperlink" Target="../../../../../../:x:/s/ArneilJohnston/EajeA_S3XgNGpx38P2dht68BF1nSJ39FD6KPVQ7Nz_vowA?e=3hm5bM" TargetMode="External"/><Relationship Id="rId4" Type="http://schemas.openxmlformats.org/officeDocument/2006/relationships/hyperlink" Target="https://scotland.shinyapps.io/sg-scottish-household-survey-data-explorer/" TargetMode="External"/><Relationship Id="rId9" Type="http://schemas.openxmlformats.org/officeDocument/2006/relationships/hyperlink" Target="../../../../../../:x:/s/ArneilJohnston/EajeA_S3XgNGpx38P2dht68BF1nSJ39FD6KPVQ7Nz_vowA?e=3hm5bM" TargetMode="External"/><Relationship Id="rId14" Type="http://schemas.openxmlformats.org/officeDocument/2006/relationships/hyperlink" Target="https://statistics.gov.scot/slice?dataset=http%3A%2F%2Fstatistics.gov.scot%2Fdata%2Fdwellings-rooms&amp;http%3A%2F%2Fpurl.org%2Flinked-data%2Fcube%23measureType=http%3A%2F%2Fstatistics.gov.scot%2Fdef%2Fmeasure-properties%2Fratio&amp;http%3A%2F%2Fpurl.org%2Flinked-data%2Fsdmx%2F2009%2Fdimension%23refPeriod=http%3A%2F%2Freference.data.gov.uk%2Fid%2Fyear%2F2007"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www.gov.scot/publications/scottish-house-condition-survey-local-authority-analysis-2017-2019/documents/" TargetMode="External"/><Relationship Id="rId1" Type="http://schemas.openxmlformats.org/officeDocument/2006/relationships/hyperlink" Target="https://www.gov.scot/publications/scottish-house-condition-survey-local-authority-analysis-2017-2019/documents/" TargetMode="External"/><Relationship Id="rId4" Type="http://schemas.openxmlformats.org/officeDocument/2006/relationships/drawing" Target="../drawings/drawing4.xml"/></Relationships>
</file>

<file path=xl/worksheets/_rels/sheet7.xml.rels><?xml version="1.0" encoding="UTF-8" standalone="yes"?>
<Relationships xmlns="http://schemas.openxmlformats.org/package/2006/relationships"><Relationship Id="rId8" Type="http://schemas.openxmlformats.org/officeDocument/2006/relationships/hyperlink" Target="../../../../../../:x:/s/ArneilJohnston/EajeA_S3XgNGpx38P2dht68BF1nSJ39FD6KPVQ7Nz_vowA?e=3hm5bM" TargetMode="External"/><Relationship Id="rId13" Type="http://schemas.openxmlformats.org/officeDocument/2006/relationships/printerSettings" Target="../printerSettings/printerSettings6.bin"/><Relationship Id="rId3" Type="http://schemas.openxmlformats.org/officeDocument/2006/relationships/hyperlink" Target="../../../../../../:x:/s/ArneilJohnston/EbREpRd4ZSNArxfGGg2g6pkBPYBL3qXonipHkwHEL_Bdow?e=Vg0adF" TargetMode="External"/><Relationship Id="rId7" Type="http://schemas.openxmlformats.org/officeDocument/2006/relationships/hyperlink" Target="../../../../../../:x:/s/ArneilJohnston/EbREpRd4ZSNArxfGGg2g6pkBPYBL3qXonipHkwHEL_Bdow?e=Vg0adF" TargetMode="External"/><Relationship Id="rId12" Type="http://schemas.openxmlformats.org/officeDocument/2006/relationships/hyperlink" Target="../../../../../../:x:/s/ArneilJohnston/EajeA_S3XgNGpx38P2dht68BF1nSJ39FD6KPVQ7Nz_vowA?e=3hm5bM" TargetMode="External"/><Relationship Id="rId2" Type="http://schemas.openxmlformats.org/officeDocument/2006/relationships/hyperlink" Target="../../../../../../:x:/s/ArneilJohnston/EbREpRd4ZSNArxfGGg2g6pkBPYBL3qXonipHkwHEL_Bdow?e=Vg0adF" TargetMode="External"/><Relationship Id="rId1" Type="http://schemas.openxmlformats.org/officeDocument/2006/relationships/hyperlink" Target="https://www.gov.scot/binaries/content/documents/govscot/publications/advice-and-guidance/2020/11/concealed-and-overcrowded-households-methodology-2020/documents/concealed-and-overcrowded-2020-households-methodology-note/concealed-and-overcrowded-2020-households-methodology-note/govscot%3Adocument/CHMA%2B-%2BHNDA%2BRefresh%2B-%2B2019%2B-%2BGuidance%2B-%2BPublish%2B-%2BConcealed%2Band%2BOvercrowded%2BMethodology%2B-%2B2020.pdf" TargetMode="External"/><Relationship Id="rId6" Type="http://schemas.openxmlformats.org/officeDocument/2006/relationships/hyperlink" Target="../../../../../../:x:/s/ArneilJohnston/EbREpRd4ZSNArxfGGg2g6pkBPYBL3qXonipHkwHEL_Bdow?e=Vg0adF" TargetMode="External"/><Relationship Id="rId11" Type="http://schemas.openxmlformats.org/officeDocument/2006/relationships/hyperlink" Target="../../../../../../:x:/s/ArneilJohnston/EajeA_S3XgNGpx38P2dht68BF1nSJ39FD6KPVQ7Nz_vowA?e=3hm5bM" TargetMode="External"/><Relationship Id="rId5" Type="http://schemas.openxmlformats.org/officeDocument/2006/relationships/hyperlink" Target="../../../../../../:x:/s/ArneilJohnston/EbREpRd4ZSNArxfGGg2g6pkBPYBL3qXonipHkwHEL_Bdow?e=Vg0adF" TargetMode="External"/><Relationship Id="rId10" Type="http://schemas.openxmlformats.org/officeDocument/2006/relationships/hyperlink" Target="../../../../../../:x:/s/ArneilJohnston/EauMTLfKCbNEgLO2GHhn5WcBQZ_fvpXDsm5yO-CihZwLuA?e=5caO1y" TargetMode="External"/><Relationship Id="rId4" Type="http://schemas.openxmlformats.org/officeDocument/2006/relationships/hyperlink" Target="../../../../../../:x:/s/ArneilJohnston/EbREpRd4ZSNArxfGGg2g6pkBPYBL3qXonipHkwHEL_Bdow?e=Vg0adF" TargetMode="External"/><Relationship Id="rId9" Type="http://schemas.openxmlformats.org/officeDocument/2006/relationships/hyperlink" Target="../../../../../../:x:/s/ArneilJohnston/EX0IAYyTVDVCsJAKHdoj5moBpkv0Km2f3ZaFdk2AEw3yvQ?e=oXoYJp" TargetMode="External"/><Relationship Id="rId14" Type="http://schemas.openxmlformats.org/officeDocument/2006/relationships/drawing" Target="../drawings/drawing5.xml"/></Relationships>
</file>

<file path=xl/worksheets/_rels/sheet8.xml.rels><?xml version="1.0" encoding="UTF-8" standalone="yes"?>
<Relationships xmlns="http://schemas.openxmlformats.org/package/2006/relationships"><Relationship Id="rId8" Type="http://schemas.openxmlformats.org/officeDocument/2006/relationships/drawing" Target="../drawings/drawing6.xml"/><Relationship Id="rId3" Type="http://schemas.openxmlformats.org/officeDocument/2006/relationships/hyperlink" Target="../../../../2023/2023%20AJ%20Assignments/1603%20Data%20Received/Core%20Output%204%20Housing%20Stock,%20Profile,%20Pressures%20%26%20Management/SLP%202022-23%20Moray.xlsx" TargetMode="External"/><Relationship Id="rId7" Type="http://schemas.openxmlformats.org/officeDocument/2006/relationships/printerSettings" Target="../printerSettings/printerSettings7.bin"/><Relationship Id="rId2" Type="http://schemas.openxmlformats.org/officeDocument/2006/relationships/hyperlink" Target="../../../../2023/2023%20AJ%20Assignments/1603%20Data%20Received/Core%20Output%204%20Housing%20Stock,%20Profile,%20Pressures%20%26%20Management/SLP%202022-23%20Moray.xlsx" TargetMode="External"/><Relationship Id="rId1" Type="http://schemas.openxmlformats.org/officeDocument/2006/relationships/hyperlink" Target="../../../../2023/2023%20AJ%20Assignments/1603%20Data%20Received/Core%20Output%204%20Housing%20Stock,%20Profile,%20Pressures%20%26%20Management/SLP%202022-23%20Moray.xlsx" TargetMode="External"/><Relationship Id="rId6" Type="http://schemas.openxmlformats.org/officeDocument/2006/relationships/hyperlink" Target="http://www.moray.gov.uk/downloads/file138596.pdf" TargetMode="External"/><Relationship Id="rId5" Type="http://schemas.openxmlformats.org/officeDocument/2006/relationships/hyperlink" Target="http://www.moray.gov.uk/downloads/file138596.pdf" TargetMode="External"/><Relationship Id="rId4" Type="http://schemas.openxmlformats.org/officeDocument/2006/relationships/hyperlink" Target="http://www.moray.gov.uk/downloads/file138596.pdf" TargetMode="External"/></Relationships>
</file>

<file path=xl/worksheets/_rels/sheet9.xml.rels><?xml version="1.0" encoding="UTF-8" standalone="yes"?>
<Relationships xmlns="http://schemas.openxmlformats.org/package/2006/relationships"><Relationship Id="rId3" Type="http://schemas.openxmlformats.org/officeDocument/2006/relationships/hyperlink" Target="https://www.gov.scot/publications/scottish-house-condition-survey-local-authority-analysis-2017-2019/documents/" TargetMode="External"/><Relationship Id="rId7" Type="http://schemas.openxmlformats.org/officeDocument/2006/relationships/table" Target="../tables/table1.xml"/><Relationship Id="rId2" Type="http://schemas.openxmlformats.org/officeDocument/2006/relationships/hyperlink" Target="https://www.housingregulator.gov.scot/landlord-performance/statistical-information" TargetMode="External"/><Relationship Id="rId1" Type="http://schemas.openxmlformats.org/officeDocument/2006/relationships/hyperlink" Target="https://www.gov.scot/publications/scottish-house-condition-survey-local-authority-analysis-2017-2019/documents/" TargetMode="External"/><Relationship Id="rId6" Type="http://schemas.openxmlformats.org/officeDocument/2006/relationships/drawing" Target="../drawings/drawing7.xml"/><Relationship Id="rId5" Type="http://schemas.openxmlformats.org/officeDocument/2006/relationships/printerSettings" Target="../printerSettings/printerSettings8.bin"/><Relationship Id="rId4" Type="http://schemas.openxmlformats.org/officeDocument/2006/relationships/hyperlink" Target="https://www.housingregulator.gov.scot/landlord-performance/statistical-informatio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728903-33AE-4985-95E9-7719EDEE7B34}">
  <sheetPr>
    <tabColor theme="1"/>
  </sheetPr>
  <dimension ref="A1:L188"/>
  <sheetViews>
    <sheetView showGridLines="0" topLeftCell="A88" zoomScaleNormal="100" workbookViewId="0">
      <selection activeCell="D118" sqref="D118"/>
    </sheetView>
  </sheetViews>
  <sheetFormatPr defaultColWidth="9.140625" defaultRowHeight="15" x14ac:dyDescent="0.2"/>
  <cols>
    <col min="1" max="1" width="9.5703125" style="7" customWidth="1"/>
    <col min="2" max="2" width="108.42578125" style="1" customWidth="1"/>
    <col min="3" max="3" width="43.42578125" style="4" customWidth="1"/>
    <col min="4" max="4" width="21.140625" style="2" customWidth="1"/>
    <col min="5" max="5" width="69.28515625" style="15" customWidth="1"/>
    <col min="6" max="16384" width="9.140625" style="1"/>
  </cols>
  <sheetData>
    <row r="1" spans="1:8" x14ac:dyDescent="0.2">
      <c r="B1" s="2"/>
      <c r="C1" s="2"/>
    </row>
    <row r="2" spans="1:8" ht="18" x14ac:dyDescent="0.25">
      <c r="B2" s="14" t="s">
        <v>0</v>
      </c>
      <c r="C2" s="2"/>
      <c r="D2" s="1"/>
      <c r="E2" s="16"/>
    </row>
    <row r="3" spans="1:8" ht="15.75" customHeight="1" x14ac:dyDescent="0.25">
      <c r="B3" s="14" t="s">
        <v>300</v>
      </c>
      <c r="C3" s="2"/>
      <c r="F3" s="15"/>
    </row>
    <row r="4" spans="1:8" x14ac:dyDescent="0.2">
      <c r="C4" s="1"/>
      <c r="D4" s="1"/>
    </row>
    <row r="5" spans="1:8" s="5" customFormat="1" ht="18" x14ac:dyDescent="0.25">
      <c r="A5" s="407"/>
      <c r="B5" s="407" t="s">
        <v>3</v>
      </c>
      <c r="C5" s="407" t="s">
        <v>4</v>
      </c>
      <c r="D5" s="407" t="s">
        <v>5</v>
      </c>
      <c r="E5" s="407" t="s">
        <v>6</v>
      </c>
    </row>
    <row r="6" spans="1:8" s="5" customFormat="1" ht="18.75" thickBot="1" x14ac:dyDescent="0.3">
      <c r="A6" s="496" t="s">
        <v>21</v>
      </c>
      <c r="B6" s="496"/>
      <c r="C6" s="496"/>
      <c r="D6" s="496"/>
      <c r="E6" s="496"/>
    </row>
    <row r="7" spans="1:8" s="3" customFormat="1" ht="15" customHeight="1" thickBot="1" x14ac:dyDescent="0.3">
      <c r="A7" s="405" t="s">
        <v>596</v>
      </c>
      <c r="B7" s="405" t="s">
        <v>575</v>
      </c>
      <c r="C7" s="491" t="s">
        <v>578</v>
      </c>
      <c r="D7" s="408"/>
      <c r="E7" s="409" t="s">
        <v>301</v>
      </c>
    </row>
    <row r="8" spans="1:8" s="2" customFormat="1" ht="15" customHeight="1" thickBot="1" x14ac:dyDescent="0.25">
      <c r="A8" s="405" t="s">
        <v>597</v>
      </c>
      <c r="B8" s="405" t="s">
        <v>576</v>
      </c>
      <c r="C8" s="492"/>
      <c r="D8" s="408"/>
      <c r="E8" s="409" t="s">
        <v>303</v>
      </c>
    </row>
    <row r="9" spans="1:8" s="2" customFormat="1" ht="15" customHeight="1" thickBot="1" x14ac:dyDescent="0.25">
      <c r="A9" s="405" t="s">
        <v>598</v>
      </c>
      <c r="B9" s="405" t="s">
        <v>577</v>
      </c>
      <c r="C9" s="492"/>
      <c r="D9" s="408"/>
      <c r="E9" s="409" t="s">
        <v>299</v>
      </c>
    </row>
    <row r="10" spans="1:8" s="2" customFormat="1" ht="15.75" customHeight="1" thickBot="1" x14ac:dyDescent="0.25">
      <c r="A10" s="405" t="s">
        <v>599</v>
      </c>
      <c r="B10" s="405" t="s">
        <v>575</v>
      </c>
      <c r="C10" s="492"/>
      <c r="D10" s="408"/>
      <c r="E10" s="409" t="s">
        <v>534</v>
      </c>
      <c r="H10" s="22"/>
    </row>
    <row r="11" spans="1:8" s="2" customFormat="1" ht="15" customHeight="1" x14ac:dyDescent="0.2">
      <c r="A11" s="405" t="s">
        <v>600</v>
      </c>
      <c r="B11" s="405" t="s">
        <v>576</v>
      </c>
      <c r="C11" s="493"/>
      <c r="D11" s="408"/>
      <c r="E11" s="409" t="s">
        <v>533</v>
      </c>
      <c r="H11" s="22"/>
    </row>
    <row r="12" spans="1:8" s="2" customFormat="1" ht="15" customHeight="1" thickBot="1" x14ac:dyDescent="0.25">
      <c r="A12" s="494" t="s">
        <v>15</v>
      </c>
      <c r="B12" s="494"/>
      <c r="C12" s="494"/>
      <c r="D12" s="494"/>
      <c r="E12" s="495"/>
    </row>
    <row r="13" spans="1:8" s="2" customFormat="1" ht="15" customHeight="1" thickBot="1" x14ac:dyDescent="0.25">
      <c r="A13" s="405" t="s">
        <v>601</v>
      </c>
      <c r="B13" s="405" t="s">
        <v>580</v>
      </c>
      <c r="C13" s="491" t="s">
        <v>10</v>
      </c>
      <c r="D13" s="408"/>
      <c r="E13" s="409" t="s">
        <v>308</v>
      </c>
    </row>
    <row r="14" spans="1:8" s="2" customFormat="1" ht="15" customHeight="1" thickBot="1" x14ac:dyDescent="0.25">
      <c r="A14" s="405" t="s">
        <v>602</v>
      </c>
      <c r="B14" s="405" t="s">
        <v>581</v>
      </c>
      <c r="C14" s="492"/>
      <c r="D14" s="408"/>
      <c r="E14" s="409" t="s">
        <v>309</v>
      </c>
    </row>
    <row r="15" spans="1:8" s="2" customFormat="1" ht="15" customHeight="1" thickBot="1" x14ac:dyDescent="0.25">
      <c r="A15" s="405" t="s">
        <v>603</v>
      </c>
      <c r="B15" s="405" t="s">
        <v>582</v>
      </c>
      <c r="C15" s="492"/>
      <c r="D15" s="408"/>
      <c r="E15" s="409" t="s">
        <v>305</v>
      </c>
    </row>
    <row r="16" spans="1:8" s="2" customFormat="1" ht="15" customHeight="1" thickBot="1" x14ac:dyDescent="0.25">
      <c r="A16" s="405" t="s">
        <v>604</v>
      </c>
      <c r="B16" s="405" t="s">
        <v>583</v>
      </c>
      <c r="C16" s="492"/>
      <c r="D16" s="408"/>
      <c r="E16" s="409" t="s">
        <v>306</v>
      </c>
    </row>
    <row r="17" spans="1:5" s="2" customFormat="1" ht="15" customHeight="1" thickBot="1" x14ac:dyDescent="0.25">
      <c r="A17" s="405" t="s">
        <v>605</v>
      </c>
      <c r="B17" s="405" t="s">
        <v>584</v>
      </c>
      <c r="C17" s="493"/>
      <c r="D17" s="408"/>
      <c r="E17" s="409" t="s">
        <v>307</v>
      </c>
    </row>
    <row r="18" spans="1:5" s="2" customFormat="1" ht="15" customHeight="1" thickBot="1" x14ac:dyDescent="0.25">
      <c r="A18" s="405" t="s">
        <v>708</v>
      </c>
      <c r="B18" s="405" t="s">
        <v>7</v>
      </c>
      <c r="C18" s="491" t="s">
        <v>579</v>
      </c>
      <c r="D18" s="408"/>
      <c r="E18" s="409" t="s">
        <v>310</v>
      </c>
    </row>
    <row r="19" spans="1:5" s="2" customFormat="1" ht="15" customHeight="1" thickBot="1" x14ac:dyDescent="0.25">
      <c r="A19" s="405" t="s">
        <v>606</v>
      </c>
      <c r="B19" s="405" t="s">
        <v>7</v>
      </c>
      <c r="C19" s="493"/>
      <c r="D19" s="408"/>
      <c r="E19" s="409" t="s">
        <v>311</v>
      </c>
    </row>
    <row r="20" spans="1:5" s="2" customFormat="1" ht="15" customHeight="1" thickBot="1" x14ac:dyDescent="0.25">
      <c r="A20" s="405" t="s">
        <v>607</v>
      </c>
      <c r="B20" s="405" t="s">
        <v>7</v>
      </c>
      <c r="C20" s="406" t="s">
        <v>8</v>
      </c>
      <c r="D20" s="408"/>
      <c r="E20" s="409" t="s">
        <v>313</v>
      </c>
    </row>
    <row r="21" spans="1:5" s="2" customFormat="1" ht="15" customHeight="1" thickBot="1" x14ac:dyDescent="0.25">
      <c r="A21" s="405" t="s">
        <v>608</v>
      </c>
      <c r="B21" s="405" t="s">
        <v>587</v>
      </c>
      <c r="C21" s="406" t="s">
        <v>586</v>
      </c>
      <c r="D21" s="408"/>
      <c r="E21" s="409" t="s">
        <v>314</v>
      </c>
    </row>
    <row r="22" spans="1:5" s="2" customFormat="1" ht="22.5" customHeight="1" thickBot="1" x14ac:dyDescent="0.25">
      <c r="A22" s="405" t="s">
        <v>609</v>
      </c>
      <c r="B22" s="405" t="s">
        <v>588</v>
      </c>
      <c r="C22" s="491" t="s">
        <v>8</v>
      </c>
      <c r="D22" s="408"/>
      <c r="E22" s="409" t="s">
        <v>315</v>
      </c>
    </row>
    <row r="23" spans="1:5" s="2" customFormat="1" ht="15" customHeight="1" thickBot="1" x14ac:dyDescent="0.25">
      <c r="A23" s="405" t="s">
        <v>610</v>
      </c>
      <c r="B23" s="405" t="s">
        <v>589</v>
      </c>
      <c r="C23" s="492"/>
      <c r="D23" s="408"/>
      <c r="E23" s="409" t="s">
        <v>316</v>
      </c>
    </row>
    <row r="24" spans="1:5" s="2" customFormat="1" ht="15.75" customHeight="1" x14ac:dyDescent="0.2">
      <c r="A24" s="405" t="s">
        <v>611</v>
      </c>
      <c r="B24" s="405" t="s">
        <v>590</v>
      </c>
      <c r="C24" s="493"/>
      <c r="D24" s="408"/>
      <c r="E24" s="409" t="s">
        <v>317</v>
      </c>
    </row>
    <row r="25" spans="1:5" s="2" customFormat="1" ht="15" customHeight="1" thickBot="1" x14ac:dyDescent="0.25">
      <c r="A25" s="494" t="s">
        <v>591</v>
      </c>
      <c r="B25" s="494"/>
      <c r="C25" s="494"/>
      <c r="D25" s="494"/>
      <c r="E25" s="495"/>
    </row>
    <row r="26" spans="1:5" s="2" customFormat="1" ht="15" customHeight="1" thickBot="1" x14ac:dyDescent="0.25">
      <c r="A26" s="405" t="s">
        <v>612</v>
      </c>
      <c r="B26" s="405" t="s">
        <v>764</v>
      </c>
      <c r="C26" s="406" t="s">
        <v>8</v>
      </c>
      <c r="D26" s="408"/>
      <c r="E26" s="457" t="s">
        <v>763</v>
      </c>
    </row>
    <row r="27" spans="1:5" s="2" customFormat="1" ht="15" customHeight="1" thickBot="1" x14ac:dyDescent="0.25">
      <c r="A27" s="405" t="s">
        <v>613</v>
      </c>
      <c r="B27" s="405" t="s">
        <v>618</v>
      </c>
      <c r="C27" s="406" t="s">
        <v>10</v>
      </c>
      <c r="D27" s="408"/>
      <c r="E27" s="458" t="s">
        <v>757</v>
      </c>
    </row>
    <row r="28" spans="1:5" s="2" customFormat="1" ht="15" customHeight="1" thickBot="1" x14ac:dyDescent="0.25">
      <c r="A28" s="405" t="s">
        <v>614</v>
      </c>
      <c r="B28" s="405" t="s">
        <v>619</v>
      </c>
      <c r="C28" s="406" t="s">
        <v>595</v>
      </c>
      <c r="D28" s="408"/>
      <c r="E28" s="457" t="s">
        <v>758</v>
      </c>
    </row>
    <row r="29" spans="1:5" s="2" customFormat="1" ht="15" customHeight="1" thickBot="1" x14ac:dyDescent="0.25">
      <c r="A29" s="405" t="s">
        <v>615</v>
      </c>
      <c r="B29" s="405" t="s">
        <v>620</v>
      </c>
      <c r="C29" s="491" t="s">
        <v>579</v>
      </c>
      <c r="D29" s="408"/>
      <c r="E29" s="457" t="s">
        <v>759</v>
      </c>
    </row>
    <row r="30" spans="1:5" s="2" customFormat="1" ht="15" customHeight="1" thickBot="1" x14ac:dyDescent="0.25">
      <c r="A30" s="405" t="s">
        <v>616</v>
      </c>
      <c r="B30" s="405" t="s">
        <v>621</v>
      </c>
      <c r="C30" s="492"/>
      <c r="D30" s="408"/>
      <c r="E30" s="457" t="s">
        <v>760</v>
      </c>
    </row>
    <row r="31" spans="1:5" s="2" customFormat="1" ht="15" customHeight="1" thickBot="1" x14ac:dyDescent="0.25">
      <c r="A31" s="405" t="s">
        <v>617</v>
      </c>
      <c r="B31" s="405" t="s">
        <v>622</v>
      </c>
      <c r="C31" s="492"/>
      <c r="D31" s="408"/>
      <c r="E31" s="457" t="s">
        <v>761</v>
      </c>
    </row>
    <row r="32" spans="1:5" s="2" customFormat="1" ht="15" customHeight="1" thickBot="1" x14ac:dyDescent="0.25">
      <c r="A32" s="405" t="s">
        <v>756</v>
      </c>
      <c r="B32" s="405" t="s">
        <v>623</v>
      </c>
      <c r="C32" s="493"/>
      <c r="D32" s="408"/>
      <c r="E32" s="457" t="s">
        <v>762</v>
      </c>
    </row>
    <row r="33" spans="1:5" s="2" customFormat="1" ht="15" customHeight="1" thickBot="1" x14ac:dyDescent="0.25">
      <c r="A33" s="405" t="s">
        <v>625</v>
      </c>
      <c r="B33" s="405" t="s">
        <v>627</v>
      </c>
      <c r="C33" s="406" t="s">
        <v>10</v>
      </c>
      <c r="D33" s="408"/>
      <c r="E33" s="457" t="s">
        <v>333</v>
      </c>
    </row>
    <row r="34" spans="1:5" s="2" customFormat="1" ht="15" customHeight="1" thickBot="1" x14ac:dyDescent="0.25">
      <c r="A34" s="405" t="s">
        <v>626</v>
      </c>
      <c r="B34" s="405" t="s">
        <v>628</v>
      </c>
      <c r="C34" s="406" t="s">
        <v>595</v>
      </c>
      <c r="D34" s="408"/>
      <c r="E34" s="457" t="s">
        <v>338</v>
      </c>
    </row>
    <row r="35" spans="1:5" s="2" customFormat="1" ht="15" customHeight="1" thickBot="1" x14ac:dyDescent="0.25">
      <c r="A35" s="405">
        <v>4.9000000000000004</v>
      </c>
      <c r="B35" s="405" t="s">
        <v>629</v>
      </c>
      <c r="C35" s="406" t="s">
        <v>10</v>
      </c>
      <c r="D35" s="408"/>
      <c r="E35" s="457" t="s">
        <v>624</v>
      </c>
    </row>
    <row r="36" spans="1:5" s="2" customFormat="1" ht="15" customHeight="1" thickBot="1" x14ac:dyDescent="0.25">
      <c r="A36" s="405" t="s">
        <v>630</v>
      </c>
      <c r="B36" s="405" t="s">
        <v>618</v>
      </c>
      <c r="C36" s="491" t="s">
        <v>586</v>
      </c>
      <c r="D36" s="408"/>
      <c r="E36" s="457" t="s">
        <v>535</v>
      </c>
    </row>
    <row r="37" spans="1:5" s="2" customFormat="1" ht="15" customHeight="1" thickBot="1" x14ac:dyDescent="0.25">
      <c r="A37" s="405" t="s">
        <v>631</v>
      </c>
      <c r="B37" s="405" t="s">
        <v>618</v>
      </c>
      <c r="C37" s="492"/>
      <c r="D37" s="408"/>
      <c r="E37" s="457" t="s">
        <v>547</v>
      </c>
    </row>
    <row r="38" spans="1:5" s="2" customFormat="1" ht="15" customHeight="1" thickBot="1" x14ac:dyDescent="0.25">
      <c r="A38" s="405" t="s">
        <v>632</v>
      </c>
      <c r="B38" s="405" t="s">
        <v>627</v>
      </c>
      <c r="C38" s="492"/>
      <c r="D38" s="408"/>
      <c r="E38" s="457" t="s">
        <v>545</v>
      </c>
    </row>
    <row r="39" spans="1:5" s="2" customFormat="1" ht="15" customHeight="1" thickBot="1" x14ac:dyDescent="0.25">
      <c r="A39" s="405" t="s">
        <v>633</v>
      </c>
      <c r="B39" s="405" t="s">
        <v>627</v>
      </c>
      <c r="C39" s="492"/>
      <c r="D39" s="408"/>
      <c r="E39" s="457" t="s">
        <v>546</v>
      </c>
    </row>
    <row r="40" spans="1:5" s="2" customFormat="1" ht="15" customHeight="1" thickBot="1" x14ac:dyDescent="0.25">
      <c r="A40" s="405" t="s">
        <v>634</v>
      </c>
      <c r="B40" s="405" t="s">
        <v>17</v>
      </c>
      <c r="C40" s="492"/>
      <c r="D40" s="408"/>
      <c r="E40" s="457" t="s">
        <v>565</v>
      </c>
    </row>
    <row r="41" spans="1:5" s="2" customFormat="1" ht="15" customHeight="1" thickBot="1" x14ac:dyDescent="0.25">
      <c r="A41" s="405" t="s">
        <v>635</v>
      </c>
      <c r="B41" s="405" t="s">
        <v>17</v>
      </c>
      <c r="C41" s="493"/>
      <c r="D41" s="408"/>
      <c r="E41" s="457" t="s">
        <v>566</v>
      </c>
    </row>
    <row r="42" spans="1:5" s="2" customFormat="1" ht="15" customHeight="1" thickBot="1" x14ac:dyDescent="0.25">
      <c r="A42" s="405">
        <v>4.1100000000000003</v>
      </c>
      <c r="B42" s="405" t="s">
        <v>637</v>
      </c>
      <c r="C42" s="406" t="s">
        <v>10</v>
      </c>
      <c r="D42" s="408"/>
      <c r="E42" s="457" t="s">
        <v>573</v>
      </c>
    </row>
    <row r="43" spans="1:5" s="2" customFormat="1" ht="15" customHeight="1" thickBot="1" x14ac:dyDescent="0.25">
      <c r="A43" s="405" t="s">
        <v>636</v>
      </c>
      <c r="B43" s="405" t="s">
        <v>642</v>
      </c>
      <c r="C43" s="491" t="s">
        <v>641</v>
      </c>
      <c r="D43" s="408"/>
      <c r="E43" s="457" t="s">
        <v>339</v>
      </c>
    </row>
    <row r="44" spans="1:5" s="2" customFormat="1" ht="15" customHeight="1" thickBot="1" x14ac:dyDescent="0.25">
      <c r="A44" s="405" t="s">
        <v>638</v>
      </c>
      <c r="B44" s="405" t="s">
        <v>642</v>
      </c>
      <c r="C44" s="492"/>
      <c r="D44" s="408"/>
      <c r="E44" s="457" t="s">
        <v>340</v>
      </c>
    </row>
    <row r="45" spans="1:5" s="2" customFormat="1" ht="15" customHeight="1" thickBot="1" x14ac:dyDescent="0.25">
      <c r="A45" s="405" t="s">
        <v>639</v>
      </c>
      <c r="B45" s="405" t="s">
        <v>643</v>
      </c>
      <c r="C45" s="492"/>
      <c r="D45" s="408"/>
      <c r="E45" s="457" t="s">
        <v>341</v>
      </c>
    </row>
    <row r="46" spans="1:5" s="2" customFormat="1" ht="15" customHeight="1" thickBot="1" x14ac:dyDescent="0.25">
      <c r="A46" s="405" t="s">
        <v>640</v>
      </c>
      <c r="B46" s="405" t="s">
        <v>643</v>
      </c>
      <c r="C46" s="492"/>
      <c r="D46" s="408"/>
      <c r="E46" s="457" t="s">
        <v>342</v>
      </c>
    </row>
    <row r="47" spans="1:5" s="2" customFormat="1" ht="15" customHeight="1" thickBot="1" x14ac:dyDescent="0.25">
      <c r="A47" s="405">
        <v>4.13</v>
      </c>
      <c r="B47" s="405" t="s">
        <v>644</v>
      </c>
      <c r="C47" s="492"/>
      <c r="D47" s="408"/>
      <c r="E47" s="457" t="s">
        <v>343</v>
      </c>
    </row>
    <row r="48" spans="1:5" s="2" customFormat="1" ht="15" customHeight="1" thickBot="1" x14ac:dyDescent="0.25">
      <c r="A48" s="405" t="s">
        <v>765</v>
      </c>
      <c r="B48" s="405" t="s">
        <v>645</v>
      </c>
      <c r="C48" s="491" t="s">
        <v>579</v>
      </c>
      <c r="D48" s="408"/>
      <c r="E48" s="457" t="s">
        <v>730</v>
      </c>
    </row>
    <row r="49" spans="1:5" s="2" customFormat="1" ht="15" customHeight="1" thickBot="1" x14ac:dyDescent="0.25">
      <c r="A49" s="405" t="s">
        <v>766</v>
      </c>
      <c r="B49" s="405" t="s">
        <v>645</v>
      </c>
      <c r="C49" s="492"/>
      <c r="D49" s="408"/>
      <c r="E49" s="457" t="s">
        <v>731</v>
      </c>
    </row>
    <row r="50" spans="1:5" s="2" customFormat="1" ht="15" customHeight="1" x14ac:dyDescent="0.2">
      <c r="A50" s="405" t="s">
        <v>767</v>
      </c>
      <c r="B50" s="405" t="s">
        <v>645</v>
      </c>
      <c r="C50" s="493"/>
      <c r="D50" s="408"/>
      <c r="E50" s="457" t="s">
        <v>732</v>
      </c>
    </row>
    <row r="51" spans="1:5" s="2" customFormat="1" ht="15" customHeight="1" thickBot="1" x14ac:dyDescent="0.25">
      <c r="A51" s="494" t="s">
        <v>132</v>
      </c>
      <c r="B51" s="494"/>
      <c r="C51" s="494"/>
      <c r="D51" s="494"/>
      <c r="E51" s="495"/>
    </row>
    <row r="52" spans="1:5" s="2" customFormat="1" ht="29.25" thickBot="1" x14ac:dyDescent="0.25">
      <c r="A52" s="405">
        <v>4.1500000000000004</v>
      </c>
      <c r="B52" s="405" t="s">
        <v>646</v>
      </c>
      <c r="C52" s="491" t="s">
        <v>648</v>
      </c>
      <c r="D52" s="408"/>
      <c r="E52" s="409" t="s">
        <v>344</v>
      </c>
    </row>
    <row r="53" spans="1:5" s="2" customFormat="1" ht="29.25" thickBot="1" x14ac:dyDescent="0.25">
      <c r="A53" s="405">
        <v>4.16</v>
      </c>
      <c r="B53" s="405" t="s">
        <v>647</v>
      </c>
      <c r="C53" s="492"/>
      <c r="D53" s="408"/>
      <c r="E53" s="409" t="s">
        <v>345</v>
      </c>
    </row>
    <row r="54" spans="1:5" s="2" customFormat="1" ht="29.25" thickBot="1" x14ac:dyDescent="0.25">
      <c r="A54" s="405">
        <v>4.17</v>
      </c>
      <c r="B54" s="405" t="s">
        <v>647</v>
      </c>
      <c r="C54" s="492"/>
      <c r="D54" s="408"/>
      <c r="E54" s="409" t="s">
        <v>346</v>
      </c>
    </row>
    <row r="55" spans="1:5" s="2" customFormat="1" ht="29.25" thickBot="1" x14ac:dyDescent="0.25">
      <c r="A55" s="405">
        <v>4.18</v>
      </c>
      <c r="B55" s="405" t="s">
        <v>647</v>
      </c>
      <c r="C55" s="492"/>
      <c r="D55" s="408"/>
      <c r="E55" s="409" t="s">
        <v>347</v>
      </c>
    </row>
    <row r="56" spans="1:5" s="2" customFormat="1" ht="29.25" thickBot="1" x14ac:dyDescent="0.25">
      <c r="A56" s="405">
        <v>4.1900000000000004</v>
      </c>
      <c r="B56" s="405" t="s">
        <v>647</v>
      </c>
      <c r="C56" s="492"/>
      <c r="D56" s="408"/>
      <c r="E56" s="409" t="s">
        <v>348</v>
      </c>
    </row>
    <row r="57" spans="1:5" s="2" customFormat="1" ht="29.25" thickBot="1" x14ac:dyDescent="0.25">
      <c r="A57" s="405">
        <v>4.2</v>
      </c>
      <c r="B57" s="405" t="s">
        <v>651</v>
      </c>
      <c r="C57" s="492"/>
      <c r="D57" s="408"/>
      <c r="E57" s="409" t="s">
        <v>349</v>
      </c>
    </row>
    <row r="58" spans="1:5" s="2" customFormat="1" ht="15.75" thickBot="1" x14ac:dyDescent="0.25">
      <c r="A58" s="405">
        <v>4.21</v>
      </c>
      <c r="B58" s="405" t="s">
        <v>652</v>
      </c>
      <c r="C58" s="492"/>
      <c r="D58" s="408"/>
      <c r="E58" s="409" t="s">
        <v>350</v>
      </c>
    </row>
    <row r="59" spans="1:5" s="2" customFormat="1" ht="15.75" thickBot="1" x14ac:dyDescent="0.25">
      <c r="A59" s="405">
        <v>4.22</v>
      </c>
      <c r="B59" s="405" t="s">
        <v>487</v>
      </c>
      <c r="C59" s="492"/>
      <c r="D59" s="408"/>
      <c r="E59" s="409" t="s">
        <v>649</v>
      </c>
    </row>
    <row r="60" spans="1:5" s="2" customFormat="1" ht="29.25" thickBot="1" x14ac:dyDescent="0.25">
      <c r="A60" s="405">
        <v>4.2300000000000004</v>
      </c>
      <c r="B60" s="405" t="s">
        <v>485</v>
      </c>
      <c r="C60" s="493"/>
      <c r="D60" s="408"/>
      <c r="E60" s="409" t="s">
        <v>351</v>
      </c>
    </row>
    <row r="61" spans="1:5" s="2" customFormat="1" ht="29.25" thickBot="1" x14ac:dyDescent="0.25">
      <c r="A61" s="405" t="s">
        <v>650</v>
      </c>
      <c r="B61" s="405" t="s">
        <v>653</v>
      </c>
      <c r="C61" s="491" t="s">
        <v>586</v>
      </c>
      <c r="D61" s="408"/>
      <c r="E61" s="409" t="s">
        <v>352</v>
      </c>
    </row>
    <row r="62" spans="1:5" s="2" customFormat="1" ht="29.25" thickBot="1" x14ac:dyDescent="0.25">
      <c r="A62" s="405" t="s">
        <v>654</v>
      </c>
      <c r="B62" s="405" t="s">
        <v>653</v>
      </c>
      <c r="C62" s="492"/>
      <c r="D62" s="408"/>
      <c r="E62" s="409" t="s">
        <v>505</v>
      </c>
    </row>
    <row r="63" spans="1:5" s="2" customFormat="1" ht="15.75" thickBot="1" x14ac:dyDescent="0.25">
      <c r="A63" s="405">
        <v>4.25</v>
      </c>
      <c r="B63" s="405" t="s">
        <v>655</v>
      </c>
      <c r="C63" s="493"/>
      <c r="D63" s="408"/>
      <c r="E63" s="409" t="s">
        <v>408</v>
      </c>
    </row>
    <row r="64" spans="1:5" s="2" customFormat="1" ht="30" x14ac:dyDescent="0.2">
      <c r="A64" s="405">
        <v>4.26</v>
      </c>
      <c r="B64" s="405" t="s">
        <v>657</v>
      </c>
      <c r="C64" s="406" t="s">
        <v>656</v>
      </c>
      <c r="D64" s="408"/>
      <c r="E64" s="457" t="s">
        <v>768</v>
      </c>
    </row>
    <row r="65" spans="1:12" s="2" customFormat="1" ht="15" customHeight="1" thickBot="1" x14ac:dyDescent="0.25">
      <c r="A65" s="494" t="s">
        <v>592</v>
      </c>
      <c r="B65" s="494"/>
      <c r="C65" s="494"/>
      <c r="D65" s="494"/>
      <c r="E65" s="495"/>
    </row>
    <row r="66" spans="1:12" s="2" customFormat="1" ht="15" customHeight="1" thickBot="1" x14ac:dyDescent="0.25">
      <c r="A66" s="405">
        <v>4.2699999999999996</v>
      </c>
      <c r="B66" s="405" t="s">
        <v>216</v>
      </c>
      <c r="C66" s="406" t="s">
        <v>669</v>
      </c>
      <c r="D66" s="408"/>
      <c r="E66" s="409" t="s">
        <v>353</v>
      </c>
    </row>
    <row r="67" spans="1:12" s="2" customFormat="1" ht="15" customHeight="1" thickBot="1" x14ac:dyDescent="0.25">
      <c r="A67" s="405">
        <v>4.28</v>
      </c>
      <c r="B67" s="405" t="s">
        <v>216</v>
      </c>
      <c r="C67" s="406" t="s">
        <v>8</v>
      </c>
      <c r="D67" s="408"/>
      <c r="E67" s="409" t="s">
        <v>354</v>
      </c>
    </row>
    <row r="68" spans="1:12" s="2" customFormat="1" ht="15" customHeight="1" thickBot="1" x14ac:dyDescent="0.25">
      <c r="A68" s="405">
        <v>4.29</v>
      </c>
      <c r="B68" s="405" t="s">
        <v>216</v>
      </c>
      <c r="C68" s="491" t="s">
        <v>586</v>
      </c>
      <c r="D68" s="408"/>
      <c r="E68" s="409" t="s">
        <v>355</v>
      </c>
    </row>
    <row r="69" spans="1:12" s="2" customFormat="1" ht="15.75" customHeight="1" thickBot="1" x14ac:dyDescent="0.25">
      <c r="A69" s="405">
        <v>4.3</v>
      </c>
      <c r="B69" s="405" t="s">
        <v>216</v>
      </c>
      <c r="C69" s="493"/>
      <c r="D69" s="408"/>
      <c r="E69" s="409" t="s">
        <v>356</v>
      </c>
    </row>
    <row r="70" spans="1:12" ht="19.5" customHeight="1" thickBot="1" x14ac:dyDescent="0.25">
      <c r="A70" s="405">
        <v>4.3099999999999996</v>
      </c>
      <c r="B70" s="405" t="s">
        <v>671</v>
      </c>
      <c r="C70" s="491" t="s">
        <v>670</v>
      </c>
      <c r="D70" s="408"/>
      <c r="E70" s="409" t="s">
        <v>478</v>
      </c>
    </row>
    <row r="71" spans="1:12" ht="16.5" customHeight="1" thickBot="1" x14ac:dyDescent="0.25">
      <c r="A71" s="405" t="s">
        <v>777</v>
      </c>
      <c r="B71" s="405" t="s">
        <v>671</v>
      </c>
      <c r="C71" s="492"/>
      <c r="D71" s="408"/>
      <c r="E71" s="409" t="s">
        <v>785</v>
      </c>
    </row>
    <row r="72" spans="1:12" ht="16.5" customHeight="1" thickBot="1" x14ac:dyDescent="0.25">
      <c r="A72" s="405" t="s">
        <v>778</v>
      </c>
      <c r="B72" s="405" t="s">
        <v>671</v>
      </c>
      <c r="C72" s="492"/>
      <c r="D72" s="408"/>
      <c r="E72" s="457" t="s">
        <v>783</v>
      </c>
    </row>
    <row r="73" spans="1:12" ht="16.5" customHeight="1" thickBot="1" x14ac:dyDescent="0.25">
      <c r="A73" s="405" t="s">
        <v>779</v>
      </c>
      <c r="B73" s="405" t="s">
        <v>671</v>
      </c>
      <c r="C73" s="492"/>
      <c r="D73" s="408"/>
      <c r="E73" s="457" t="s">
        <v>775</v>
      </c>
    </row>
    <row r="74" spans="1:12" ht="16.5" customHeight="1" thickBot="1" x14ac:dyDescent="0.25">
      <c r="A74" s="405" t="s">
        <v>780</v>
      </c>
      <c r="B74" s="405" t="s">
        <v>671</v>
      </c>
      <c r="C74" s="492"/>
      <c r="D74" s="408"/>
      <c r="E74" s="457" t="s">
        <v>770</v>
      </c>
    </row>
    <row r="75" spans="1:12" ht="16.5" customHeight="1" thickBot="1" x14ac:dyDescent="0.25">
      <c r="A75" s="405" t="s">
        <v>781</v>
      </c>
      <c r="B75" s="405" t="s">
        <v>671</v>
      </c>
      <c r="C75" s="492"/>
      <c r="D75" s="408"/>
      <c r="E75" s="457" t="s">
        <v>776</v>
      </c>
    </row>
    <row r="76" spans="1:12" ht="16.5" customHeight="1" thickBot="1" x14ac:dyDescent="0.25">
      <c r="A76" s="405" t="s">
        <v>782</v>
      </c>
      <c r="B76" s="405" t="s">
        <v>671</v>
      </c>
      <c r="C76" s="493"/>
      <c r="D76" s="408"/>
      <c r="E76" s="457" t="s">
        <v>771</v>
      </c>
    </row>
    <row r="77" spans="1:12" ht="15.75" customHeight="1" thickBot="1" x14ac:dyDescent="0.25">
      <c r="A77" s="405" t="s">
        <v>658</v>
      </c>
      <c r="B77" s="405" t="s">
        <v>672</v>
      </c>
      <c r="C77" s="491" t="s">
        <v>656</v>
      </c>
      <c r="D77" s="408"/>
      <c r="E77" s="457" t="s">
        <v>410</v>
      </c>
    </row>
    <row r="78" spans="1:12" ht="15.75" customHeight="1" thickBot="1" x14ac:dyDescent="0.25">
      <c r="A78" s="405" t="s">
        <v>659</v>
      </c>
      <c r="B78" s="405" t="s">
        <v>672</v>
      </c>
      <c r="C78" s="493"/>
      <c r="D78" s="408"/>
      <c r="E78" s="457" t="s">
        <v>574</v>
      </c>
    </row>
    <row r="79" spans="1:12" ht="15.75" customHeight="1" thickBot="1" x14ac:dyDescent="0.25">
      <c r="A79" s="405" t="s">
        <v>660</v>
      </c>
      <c r="B79" s="405" t="s">
        <v>673</v>
      </c>
      <c r="C79" s="491" t="s">
        <v>641</v>
      </c>
      <c r="D79" s="408"/>
      <c r="E79" s="457" t="s">
        <v>357</v>
      </c>
      <c r="F79" s="245"/>
      <c r="G79" s="245"/>
      <c r="H79" s="245"/>
      <c r="I79" s="245"/>
      <c r="J79" s="245"/>
      <c r="K79" s="245"/>
      <c r="L79" s="245"/>
    </row>
    <row r="80" spans="1:12" ht="15.75" customHeight="1" thickBot="1" x14ac:dyDescent="0.25">
      <c r="A80" s="405" t="s">
        <v>661</v>
      </c>
      <c r="B80" s="405" t="s">
        <v>673</v>
      </c>
      <c r="C80" s="492"/>
      <c r="D80" s="408"/>
      <c r="E80" s="457" t="s">
        <v>358</v>
      </c>
      <c r="F80" s="245"/>
      <c r="G80" s="245"/>
      <c r="H80" s="245"/>
      <c r="I80" s="245"/>
      <c r="J80" s="245"/>
      <c r="K80" s="245"/>
      <c r="L80" s="245"/>
    </row>
    <row r="81" spans="1:12" ht="16.5" customHeight="1" thickBot="1" x14ac:dyDescent="0.25">
      <c r="A81" s="405" t="s">
        <v>662</v>
      </c>
      <c r="B81" s="405" t="s">
        <v>673</v>
      </c>
      <c r="C81" s="492"/>
      <c r="D81" s="408"/>
      <c r="E81" s="457" t="s">
        <v>359</v>
      </c>
      <c r="F81" s="245"/>
      <c r="G81" s="245"/>
      <c r="H81" s="245"/>
      <c r="I81" s="245"/>
      <c r="J81" s="245"/>
      <c r="K81" s="245"/>
      <c r="L81" s="245"/>
    </row>
    <row r="82" spans="1:12" ht="16.5" customHeight="1" thickBot="1" x14ac:dyDescent="0.25">
      <c r="A82" s="405" t="s">
        <v>665</v>
      </c>
      <c r="B82" s="405" t="s">
        <v>673</v>
      </c>
      <c r="C82" s="492"/>
      <c r="D82" s="408"/>
      <c r="E82" s="457" t="s">
        <v>663</v>
      </c>
      <c r="F82" s="245"/>
      <c r="G82" s="245"/>
      <c r="H82" s="245"/>
      <c r="I82" s="245"/>
      <c r="J82" s="245"/>
    </row>
    <row r="83" spans="1:12" ht="16.5" customHeight="1" thickBot="1" x14ac:dyDescent="0.25">
      <c r="A83" s="405" t="s">
        <v>666</v>
      </c>
      <c r="B83" s="405" t="s">
        <v>673</v>
      </c>
      <c r="C83" s="492"/>
      <c r="D83" s="408"/>
      <c r="E83" s="457" t="s">
        <v>664</v>
      </c>
      <c r="F83" s="245"/>
      <c r="G83" s="245"/>
      <c r="H83" s="245"/>
      <c r="I83" s="245"/>
      <c r="J83" s="245"/>
    </row>
    <row r="84" spans="1:12" ht="16.5" customHeight="1" thickBot="1" x14ac:dyDescent="0.25">
      <c r="A84" s="405" t="s">
        <v>667</v>
      </c>
      <c r="B84" s="405" t="s">
        <v>673</v>
      </c>
      <c r="C84" s="493"/>
      <c r="D84" s="408"/>
      <c r="E84" s="457" t="s">
        <v>786</v>
      </c>
    </row>
    <row r="85" spans="1:12" ht="16.5" customHeight="1" thickBot="1" x14ac:dyDescent="0.25">
      <c r="A85" s="405" t="s">
        <v>668</v>
      </c>
      <c r="B85" s="405" t="s">
        <v>674</v>
      </c>
      <c r="C85" s="406" t="s">
        <v>656</v>
      </c>
      <c r="D85" s="408"/>
      <c r="E85" s="457" t="s">
        <v>787</v>
      </c>
    </row>
    <row r="86" spans="1:12" ht="16.5" customHeight="1" thickBot="1" x14ac:dyDescent="0.25">
      <c r="A86" s="405">
        <v>4.3600000000000003</v>
      </c>
      <c r="B86" s="405" t="s">
        <v>674</v>
      </c>
      <c r="C86" s="491" t="s">
        <v>641</v>
      </c>
      <c r="D86" s="408"/>
      <c r="E86" s="457" t="s">
        <v>360</v>
      </c>
    </row>
    <row r="87" spans="1:12" ht="16.5" customHeight="1" thickBot="1" x14ac:dyDescent="0.25">
      <c r="A87" s="405">
        <v>4.37</v>
      </c>
      <c r="B87" s="405" t="s">
        <v>674</v>
      </c>
      <c r="C87" s="492"/>
      <c r="D87" s="408"/>
      <c r="E87" s="457" t="s">
        <v>411</v>
      </c>
    </row>
    <row r="88" spans="1:12" ht="16.5" customHeight="1" x14ac:dyDescent="0.2">
      <c r="A88" s="405">
        <v>4.38</v>
      </c>
      <c r="B88" s="405" t="s">
        <v>674</v>
      </c>
      <c r="C88" s="493"/>
      <c r="D88" s="408"/>
      <c r="E88" s="457" t="s">
        <v>361</v>
      </c>
    </row>
    <row r="89" spans="1:12" ht="18.75" customHeight="1" thickBot="1" x14ac:dyDescent="0.25">
      <c r="A89" s="494" t="s">
        <v>593</v>
      </c>
      <c r="B89" s="494"/>
      <c r="C89" s="494"/>
      <c r="D89" s="494"/>
      <c r="E89" s="495"/>
    </row>
    <row r="90" spans="1:12" ht="29.25" thickBot="1" x14ac:dyDescent="0.25">
      <c r="A90" s="405" t="s">
        <v>675</v>
      </c>
      <c r="B90" s="405" t="s">
        <v>685</v>
      </c>
      <c r="C90" s="406" t="s">
        <v>682</v>
      </c>
      <c r="D90" s="408"/>
      <c r="E90" s="409" t="s">
        <v>386</v>
      </c>
    </row>
    <row r="91" spans="1:12" ht="15.75" customHeight="1" thickBot="1" x14ac:dyDescent="0.25">
      <c r="A91" s="405" t="s">
        <v>676</v>
      </c>
      <c r="B91" s="405" t="s">
        <v>686</v>
      </c>
      <c r="C91" s="491" t="s">
        <v>683</v>
      </c>
      <c r="D91" s="408"/>
      <c r="E91" s="409" t="s">
        <v>387</v>
      </c>
    </row>
    <row r="92" spans="1:12" ht="15.75" customHeight="1" thickBot="1" x14ac:dyDescent="0.25">
      <c r="A92" s="405" t="s">
        <v>677</v>
      </c>
      <c r="B92" s="405" t="s">
        <v>686</v>
      </c>
      <c r="C92" s="492"/>
      <c r="D92" s="408"/>
      <c r="E92" s="409" t="s">
        <v>388</v>
      </c>
    </row>
    <row r="93" spans="1:12" ht="15.75" customHeight="1" thickBot="1" x14ac:dyDescent="0.25">
      <c r="A93" s="405" t="s">
        <v>678</v>
      </c>
      <c r="B93" s="405" t="s">
        <v>686</v>
      </c>
      <c r="C93" s="493"/>
      <c r="D93" s="408"/>
      <c r="E93" s="409" t="s">
        <v>389</v>
      </c>
    </row>
    <row r="94" spans="1:12" ht="15.75" customHeight="1" thickBot="1" x14ac:dyDescent="0.25">
      <c r="A94" s="405" t="s">
        <v>679</v>
      </c>
      <c r="B94" s="405" t="s">
        <v>686</v>
      </c>
      <c r="C94" s="491" t="s">
        <v>684</v>
      </c>
      <c r="D94" s="408"/>
      <c r="E94" s="409" t="s">
        <v>390</v>
      </c>
    </row>
    <row r="95" spans="1:12" ht="15.75" customHeight="1" thickBot="1" x14ac:dyDescent="0.25">
      <c r="A95" s="405" t="s">
        <v>680</v>
      </c>
      <c r="B95" s="405" t="s">
        <v>686</v>
      </c>
      <c r="C95" s="492"/>
      <c r="D95" s="408"/>
      <c r="E95" s="409" t="s">
        <v>490</v>
      </c>
    </row>
    <row r="96" spans="1:12" ht="15" customHeight="1" thickBot="1" x14ac:dyDescent="0.25">
      <c r="A96" s="405" t="s">
        <v>681</v>
      </c>
      <c r="B96" s="405" t="s">
        <v>686</v>
      </c>
      <c r="C96" s="493"/>
      <c r="D96" s="408"/>
      <c r="E96" s="409" t="s">
        <v>491</v>
      </c>
    </row>
    <row r="97" spans="1:8" ht="15" customHeight="1" thickBot="1" x14ac:dyDescent="0.25">
      <c r="A97" s="405">
        <v>4.4000000000000004</v>
      </c>
      <c r="B97" s="405" t="s">
        <v>687</v>
      </c>
      <c r="C97" s="406" t="s">
        <v>682</v>
      </c>
      <c r="D97" s="408"/>
      <c r="E97" s="409" t="s">
        <v>391</v>
      </c>
    </row>
    <row r="98" spans="1:8" ht="15" customHeight="1" thickBot="1" x14ac:dyDescent="0.25">
      <c r="A98" s="405">
        <v>4.41</v>
      </c>
      <c r="B98" s="405" t="s">
        <v>688</v>
      </c>
      <c r="C98" s="406" t="s">
        <v>689</v>
      </c>
      <c r="D98" s="408"/>
      <c r="E98" s="409" t="s">
        <v>392</v>
      </c>
    </row>
    <row r="99" spans="1:8" ht="15" customHeight="1" thickBot="1" x14ac:dyDescent="0.25">
      <c r="A99" s="405">
        <v>4.42</v>
      </c>
      <c r="B99" s="405" t="s">
        <v>690</v>
      </c>
      <c r="C99" s="406" t="s">
        <v>691</v>
      </c>
      <c r="D99" s="408"/>
      <c r="E99" s="409" t="s">
        <v>393</v>
      </c>
    </row>
    <row r="100" spans="1:8" ht="15" customHeight="1" x14ac:dyDescent="0.2">
      <c r="A100" s="405">
        <v>4.43</v>
      </c>
      <c r="B100" s="405" t="s">
        <v>692</v>
      </c>
      <c r="C100" s="406" t="s">
        <v>693</v>
      </c>
      <c r="D100" s="408"/>
      <c r="E100" s="409" t="s">
        <v>431</v>
      </c>
    </row>
    <row r="101" spans="1:8" ht="15" customHeight="1" thickBot="1" x14ac:dyDescent="0.25">
      <c r="A101" s="494" t="s">
        <v>594</v>
      </c>
      <c r="B101" s="494"/>
      <c r="C101" s="494"/>
      <c r="D101" s="494"/>
      <c r="E101" s="495"/>
    </row>
    <row r="102" spans="1:8" ht="18" customHeight="1" thickBot="1" x14ac:dyDescent="0.25">
      <c r="A102" s="405">
        <v>4.4400000000000004</v>
      </c>
      <c r="B102" s="405" t="s">
        <v>702</v>
      </c>
      <c r="C102" s="406" t="s">
        <v>8</v>
      </c>
      <c r="D102" s="408"/>
      <c r="E102" s="409" t="s">
        <v>394</v>
      </c>
    </row>
    <row r="103" spans="1:8" ht="15" customHeight="1" thickBot="1" x14ac:dyDescent="0.25">
      <c r="A103" s="405" t="s">
        <v>694</v>
      </c>
      <c r="B103" s="405" t="s">
        <v>702</v>
      </c>
      <c r="C103" s="491" t="s">
        <v>595</v>
      </c>
      <c r="D103" s="408"/>
      <c r="E103" s="409" t="s">
        <v>395</v>
      </c>
    </row>
    <row r="104" spans="1:8" ht="15" customHeight="1" thickBot="1" x14ac:dyDescent="0.25">
      <c r="A104" s="405" t="s">
        <v>695</v>
      </c>
      <c r="B104" s="405" t="s">
        <v>702</v>
      </c>
      <c r="C104" s="493"/>
      <c r="D104" s="408"/>
      <c r="E104" s="409" t="s">
        <v>432</v>
      </c>
    </row>
    <row r="105" spans="1:8" ht="15" customHeight="1" thickBot="1" x14ac:dyDescent="0.25">
      <c r="A105" s="405" t="s">
        <v>790</v>
      </c>
      <c r="B105" s="405" t="s">
        <v>703</v>
      </c>
      <c r="C105" s="491" t="s">
        <v>656</v>
      </c>
      <c r="D105" s="408"/>
      <c r="E105" s="409" t="s">
        <v>403</v>
      </c>
    </row>
    <row r="106" spans="1:8" ht="15" customHeight="1" thickBot="1" x14ac:dyDescent="0.25">
      <c r="A106" s="405" t="s">
        <v>791</v>
      </c>
      <c r="B106" s="405" t="s">
        <v>703</v>
      </c>
      <c r="C106" s="493"/>
      <c r="D106" s="408"/>
      <c r="E106" s="457" t="s">
        <v>789</v>
      </c>
    </row>
    <row r="107" spans="1:8" ht="15" customHeight="1" thickBot="1" x14ac:dyDescent="0.25">
      <c r="A107" s="405">
        <v>4.47</v>
      </c>
      <c r="B107" s="405" t="s">
        <v>704</v>
      </c>
      <c r="C107" s="406" t="s">
        <v>8</v>
      </c>
      <c r="D107" s="408"/>
      <c r="E107" s="409" t="s">
        <v>404</v>
      </c>
    </row>
    <row r="108" spans="1:8" ht="15" customHeight="1" thickBot="1" x14ac:dyDescent="0.25">
      <c r="A108" s="405" t="s">
        <v>696</v>
      </c>
      <c r="B108" s="405" t="s">
        <v>702</v>
      </c>
      <c r="C108" s="491" t="s">
        <v>586</v>
      </c>
      <c r="D108" s="408"/>
      <c r="E108" s="409" t="s">
        <v>413</v>
      </c>
    </row>
    <row r="109" spans="1:8" ht="15" customHeight="1" thickBot="1" x14ac:dyDescent="0.25">
      <c r="A109" s="405" t="s">
        <v>697</v>
      </c>
      <c r="B109" s="405" t="s">
        <v>702</v>
      </c>
      <c r="C109" s="492"/>
      <c r="D109" s="408"/>
      <c r="E109" s="409" t="s">
        <v>414</v>
      </c>
    </row>
    <row r="110" spans="1:8" ht="15.75" thickBot="1" x14ac:dyDescent="0.25">
      <c r="A110" s="405" t="s">
        <v>698</v>
      </c>
      <c r="B110" s="405" t="s">
        <v>702</v>
      </c>
      <c r="C110" s="493"/>
      <c r="D110" s="408"/>
      <c r="E110" s="409" t="s">
        <v>516</v>
      </c>
    </row>
    <row r="111" spans="1:8" ht="29.25" thickBot="1" x14ac:dyDescent="0.25">
      <c r="A111" s="405">
        <v>4.49</v>
      </c>
      <c r="B111" s="405" t="s">
        <v>702</v>
      </c>
      <c r="C111" s="406" t="s">
        <v>656</v>
      </c>
      <c r="D111" s="408"/>
      <c r="E111" s="409" t="s">
        <v>415</v>
      </c>
      <c r="F111" s="245"/>
      <c r="G111" s="245"/>
      <c r="H111" s="245"/>
    </row>
    <row r="112" spans="1:8" ht="15.75" thickBot="1" x14ac:dyDescent="0.25">
      <c r="A112" s="405">
        <v>4.5</v>
      </c>
      <c r="B112" s="405" t="s">
        <v>705</v>
      </c>
      <c r="C112" s="491" t="s">
        <v>701</v>
      </c>
      <c r="D112" s="408"/>
      <c r="E112" s="409" t="s">
        <v>433</v>
      </c>
    </row>
    <row r="113" spans="1:5" ht="29.25" thickBot="1" x14ac:dyDescent="0.25">
      <c r="A113" s="405">
        <v>4.51</v>
      </c>
      <c r="B113" s="405" t="s">
        <v>706</v>
      </c>
      <c r="C113" s="493"/>
      <c r="D113" s="408"/>
      <c r="E113" s="409" t="s">
        <v>416</v>
      </c>
    </row>
    <row r="114" spans="1:5" ht="15.75" thickBot="1" x14ac:dyDescent="0.25">
      <c r="A114" s="405" t="s">
        <v>699</v>
      </c>
      <c r="B114" s="405" t="s">
        <v>707</v>
      </c>
      <c r="C114" s="491" t="s">
        <v>586</v>
      </c>
      <c r="D114" s="408"/>
      <c r="E114" s="409" t="s">
        <v>417</v>
      </c>
    </row>
    <row r="115" spans="1:5" x14ac:dyDescent="0.2">
      <c r="A115" s="405" t="s">
        <v>700</v>
      </c>
      <c r="B115" s="405" t="s">
        <v>707</v>
      </c>
      <c r="C115" s="493"/>
      <c r="D115" s="408"/>
      <c r="E115" s="409" t="s">
        <v>418</v>
      </c>
    </row>
    <row r="183" spans="1:1" x14ac:dyDescent="0.2">
      <c r="A183" s="70"/>
    </row>
    <row r="184" spans="1:1" x14ac:dyDescent="0.2">
      <c r="A184" s="70"/>
    </row>
    <row r="185" spans="1:1" x14ac:dyDescent="0.2">
      <c r="A185" s="70"/>
    </row>
    <row r="186" spans="1:1" x14ac:dyDescent="0.2">
      <c r="A186" s="70"/>
    </row>
    <row r="187" spans="1:1" x14ac:dyDescent="0.2">
      <c r="A187" s="70"/>
    </row>
    <row r="188" spans="1:1" x14ac:dyDescent="0.2">
      <c r="A188" s="70"/>
    </row>
  </sheetData>
  <mergeCells count="29">
    <mergeCell ref="C105:C106"/>
    <mergeCell ref="C108:C110"/>
    <mergeCell ref="C112:C113"/>
    <mergeCell ref="C114:C115"/>
    <mergeCell ref="C103:C104"/>
    <mergeCell ref="A6:E6"/>
    <mergeCell ref="A25:E25"/>
    <mergeCell ref="A51:E51"/>
    <mergeCell ref="A65:E65"/>
    <mergeCell ref="A89:E89"/>
    <mergeCell ref="C29:C32"/>
    <mergeCell ref="C36:C41"/>
    <mergeCell ref="C52:C60"/>
    <mergeCell ref="C61:C63"/>
    <mergeCell ref="C68:C69"/>
    <mergeCell ref="C77:C78"/>
    <mergeCell ref="C7:C11"/>
    <mergeCell ref="C13:C17"/>
    <mergeCell ref="C18:C19"/>
    <mergeCell ref="C22:C24"/>
    <mergeCell ref="A12:E12"/>
    <mergeCell ref="C43:C47"/>
    <mergeCell ref="C48:C50"/>
    <mergeCell ref="C70:C76"/>
    <mergeCell ref="A101:E101"/>
    <mergeCell ref="C86:C88"/>
    <mergeCell ref="C91:C93"/>
    <mergeCell ref="C94:C96"/>
    <mergeCell ref="C79:C84"/>
  </mergeCells>
  <hyperlinks>
    <hyperlink ref="E7" location="'4.1 CT Occupation Profile'!B4" display="Table 4.1a Dwellings (number) by occupancy, September 2021" xr:uid="{91F644B0-1C94-4B6B-B2A5-96C635A7348E}"/>
    <hyperlink ref="E8" location="'4.1 CT Occupation Profile'!B16" display="Table 4.1b Dwellings (%) by occupancy, September 2021" xr:uid="{B4AAC455-E604-4F6A-943D-109A8370E410}"/>
    <hyperlink ref="E9" location="'4.1 CT Occupation Profile'!G4" display="Table 4.1c Ineffective housing stock" xr:uid="{D57F26D5-DAA0-4096-B5F8-74617A80863C}"/>
    <hyperlink ref="E10" location="'4.1 CT Occupation Profile'!B28" display="Table 4.2a Dwellings (Number) by occupancy, September 2021" xr:uid="{5BBE3539-0C4C-4E6E-BFEF-4B8215A9C897}"/>
    <hyperlink ref="E11" location="'4.1 CT Occupation Profile'!B38" display="Table 4.2b Dwellings (%) by occupancy, September 2021" xr:uid="{5E4496B7-ED58-4E18-B391-4E46B5BA9190}"/>
    <hyperlink ref="E13" location="'4.2 Tenure Profile'!B4" display="Table 4.3a: Households by Housing Tenure Census 2011" xr:uid="{855A277B-DA1F-4921-A2FC-EDCC9D36969D}"/>
    <hyperlink ref="E14" location="'4.2 Tenure Profile'!B10" display="Table 4.3b: % Households by Housing Tenure (Census 2011)" xr:uid="{A9145D02-B478-42B7-84E6-D2BE3751555D}"/>
    <hyperlink ref="E15" location="'4.2 Tenure Profile'!B19" display="Table 4.3c Housing tenure within HMA's" xr:uid="{7A16D522-CF98-4EEA-BCBD-B60D8240FE3C}"/>
    <hyperlink ref="E16" location="'4.2 Tenure Profile'!B31" display="Table 4.3d Housing tenure within HMA's as % Moray" xr:uid="{B980E32F-1158-43EE-B98F-611FEA5EA6F5}"/>
    <hyperlink ref="E17" location="'4.2 Tenure Profile'!J31" display="Table 4.3e Housing tenure within HMA's as % HMA" xr:uid="{C4FC9295-6761-4DDB-AD90-28AC74251328}"/>
    <hyperlink ref="E18" location="'4.2 Tenure Profile'!B72" display="Table 4.4a: Estimated stock of dwellings by tenure and local authority: 2019" xr:uid="{867EB769-5B59-4F1E-A8CD-38ADCDBE33DA}"/>
    <hyperlink ref="E19" location="'4.2 Tenure Profile'!I72" display="Table 4.4b: Estimated stock of dwellings by tenure and local authority: 2019" xr:uid="{324392A8-8AAD-44F8-895A-D7A5CAAFF5AF}"/>
    <hyperlink ref="E20" location="'4.2 Tenure Profile'!B100" display="Table 4.5a: Household Tenure Profile by Dwellings" xr:uid="{627A1135-0EAA-4CF2-8742-90EE30754BDB}"/>
    <hyperlink ref="E21" location="'4.2 Tenure Profile'!B119" display="Table 4.5b: Survey Household Tenure Profile by Dwellings" xr:uid="{4D5C03B0-C075-496C-BA3D-3955FCBAE486}"/>
    <hyperlink ref="E22" location="'4.2 Tenure Profile'!B130" display="Table 4.6a: Household Tenure Profile by Dwellings pre 1945" xr:uid="{9B5399EE-37D6-4050-AD18-AC930B46C6A8}"/>
    <hyperlink ref="E23" location="'4.2 Tenure Profile'!B136" display="Table 4.6b: Household Tenure Profile by Flatted Dwellings " xr:uid="{EC741BEA-289D-45E4-8277-C51F46EDBD6C}"/>
    <hyperlink ref="E24" location="'4.2 Tenure Profile'!B156" display="Table 4.6c: Household Tenure Profile by 3+ bedroom Dwellings " xr:uid="{1D30F833-6C92-4702-A46A-73D76F85726F}"/>
    <hyperlink ref="E33" location="'4.3 Dwelling Size-Type Profile'!B46" display="Table 4.8a: Dwelling Type Profile by Number and % (2011 Census)" xr:uid="{A0DBD66F-3935-48A5-91BD-2D65CC1A8922}"/>
    <hyperlink ref="E34" location="'4.3 Dwelling Size-Type Profile'!B55" display="Table 4.8b: Dwelling Type by tenure " xr:uid="{DB4D74A3-22F3-48B5-9A57-6F7886E393B5}"/>
    <hyperlink ref="E35" location="'4.3 Dwelling Size-Type Profile'!B62" display="Table 4.9 Average Dwellings per hectare (2011 Census)" xr:uid="{2F7A9729-4916-4E3A-A418-8E0660F40D36}"/>
    <hyperlink ref="E36" location="'4.3 Dwelling Size-Type Profile'!B68" display="Table 4.10a: Dwelling Size Profile 2022" xr:uid="{D5B693F1-9520-4E10-AA33-4C7A3FB0B89A}"/>
    <hyperlink ref="E37" location="'4.3 Dwelling Size-Type Profile'!B79" display="Table 4.10b: Dwelling Size Profile % 2022" xr:uid="{DB7893CF-7179-4F20-9309-6D739C786C42}"/>
    <hyperlink ref="E38" location="'4.3 Dwelling Size-Type Profile'!B90" display="Table 4.10c Dwelling Type Profile 2022" xr:uid="{877C5426-86CD-4BEE-999B-5F7E20B33BB9}"/>
    <hyperlink ref="E39" location="'4.3 Dwelling Size-Type Profile'!B101" display="Table 4.10d Dwelling Type Profile % 2022" xr:uid="{6BB3689D-21F3-4778-8D59-1C7D62A55FAB}"/>
    <hyperlink ref="E40" location="'4.3 Dwelling Size-Type Profile'!B112" display="Table 4.10e: Dwelling Type by Housing Tenure Profile  e 2022" xr:uid="{2120C088-89FB-41D7-9C53-7B913C649724}"/>
    <hyperlink ref="E41" location="'4.3 Dwelling Size-Type Profile'!B131" display="Table 4.10f: Dwelling Bedroom Size and  Tenure Type 2022" xr:uid="{CD9AB455-5C9F-4419-818D-47638E3901AA}"/>
    <hyperlink ref="E42" location="'4.3 Dwelling Size-Type Profile'!B151" display="Table 4.11: % Dwellings per House Type " xr:uid="{0E8E7CD3-D3E0-4A7A-A1FB-1EED08C6CDA4}"/>
    <hyperlink ref="E43" location="'4.3 Dwelling Size-Type Profile'!B157" display="Table 4.12a: Social Housing (RSL + Local Authority) Property Type Profile 2022 (Number of Properties)" xr:uid="{D577E3F4-C130-4ED9-83B3-72B9C5FB1066}"/>
    <hyperlink ref="E44" location="'4.3 Dwelling Size-Type Profile'!B168" display="Table 4.12b: Social Housing (RSL + Local Authority) Property Type Profile 2022 (% of Properties)" xr:uid="{AB41B95A-F63F-485F-9CD7-E061C670E5A1}"/>
    <hyperlink ref="E45" location="'4.3 Dwelling Size-Type Profile'!B179" display="Table 4.12c: Social Housing (RSL + Local Authority) Property Size Profile 2022 (Number of Properties) by HMA" xr:uid="{EC6A1B3A-546B-4B38-95F0-37BBBBE74722}"/>
    <hyperlink ref="E46" location="'4.3 Dwelling Size-Type Profile'!B190" display="Table 4.12d: Social Housing (RSL + Local Authority) Property Size Profile 2022 (% of Properties)" xr:uid="{2A8F29E1-F949-4CC6-8274-2273A6009E3C}"/>
    <hyperlink ref="E47" location="'4.3 Dwelling Size-Type Profile'!B201" display="Table 4.13 Number of Registered PRS Properties by Partner Area" xr:uid="{34F5A6A9-6560-471F-BB14-64A8DF4713B4}"/>
    <hyperlink ref="E52" location="'4.4 Property Condition'!B5" display="Table 4.15: % of Dwellings considered to be Below the Tolerable Standard (BTS):" xr:uid="{A5E23A88-3EF9-49A4-8080-9244A66B4E2C}"/>
    <hyperlink ref="E53" location="'4.4 Property Condition'!B14" display="Table 4.16: The proportion of households in each Local Authority and sub-group with any evidence of urgent disrepair" xr:uid="{45D27FBD-03F9-46DD-957B-94B690A90926}"/>
    <hyperlink ref="E54" location="'4.4 Property Condition'!B23" display="Table 4.17: The proportion of households in each Local Authority and sub-group with any evidence of disrepair" xr:uid="{7DF70CDF-C750-4C85-AC4F-384888DB854D}"/>
    <hyperlink ref="E55" location="'4.4 Property Condition'!B31" display="Table 4.18: The proportion of households in each Local Authority and sub-group with any evidence of rising or penetrating damp" xr:uid="{BCB54D74-81A6-4AEA-8C22-ADB00AE66499}"/>
    <hyperlink ref="E56" location="'4.4 Property Condition'!B39" display="Table 4.19: The proportion of households in each Local Authority and sub-group with any evidence of condensation" xr:uid="{FABA6393-60AD-41E3-90E6-9EDA6AC40C61}"/>
    <hyperlink ref="E57" location="'4.4 Property Condition'!B47" display="Table 4.20: The proportion of households in each Local Authority and sub-group receiving a low energy efficiency rating" xr:uid="{A54771F0-C185-4307-B82C-90AB399D5644}"/>
    <hyperlink ref="E58" location="'4.4 Property Condition'!B55" display="Table 4.21: Mean SAP 2012 Rating" xr:uid="{3BD75BBF-6062-4328-B82F-DF36C0A29CB6}"/>
    <hyperlink ref="E59" location="'4.4 Property Condition'!B63" display="Table 4.22: Mean Household Income" xr:uid="{AF02C782-B301-43A7-A344-80E9191BEB83}"/>
    <hyperlink ref="E60" location="'4.4 Property Condition'!B70" display="Table 4.23: The proportion of households in each Local Authority and sub-group that are fuel poor" xr:uid="{88326BFA-DAE3-48A9-87EA-80E36E531D62}"/>
    <hyperlink ref="E61" location="'4.4 Property Condition'!B78" display="Table 4.24a: Does your property require any upgrades or improvements?" xr:uid="{C94DB5DB-6597-4356-BD63-062BBF635403}"/>
    <hyperlink ref="E62" location="'4.4 Property Condition'!B89" display="Table 4.24b: Does your property require any upgrades or improvements?" xr:uid="{54B75782-A85B-4672-B30A-312A82654BB0}"/>
    <hyperlink ref="E63" location="'4.4 Property Condition'!B100" display="Table 4.25: Does your property have any condition-related issues?" xr:uid="{F0642A16-E7C8-4144-AFAA-118A3233153F}"/>
    <hyperlink ref="E64" location="'4.4 Property Condition'!B112" display="Table 4.26: The proportion of households in each Local Authority and sub-group that comply with SHQS and EESSH" xr:uid="{3741D893-49EE-4105-9F29-15B1D615E82E}"/>
    <hyperlink ref="E66" location="'4.5 Stock Pressures'!B4" display="Table 4.27: Overcrowding &amp; Concealed Households" xr:uid="{EEFACF12-ED70-40F6-A3CF-18223837E25A}"/>
    <hyperlink ref="E67" location="'4.5 Stock Pressures'!B11" display="Table 4.28:  Overcrowding by Tenure and Housing Type, Dwelling Age Band" xr:uid="{768ED221-59F8-4668-99CB-E203504FC746}"/>
    <hyperlink ref="E68" location="'4.5 Stock Pressures'!B20" display="Table 4.29: Which of these best describes the number of bedrooms you have in your home?" xr:uid="{2943BD22-08A1-4B11-B10B-A2CF198DE500}"/>
    <hyperlink ref="E69" location="'4.5 Stock Pressures'!B31" display="Table 4.30: Does your household share any rooms with any other person or household?" xr:uid="{E973855F-0624-4877-8452-1C5698186571}"/>
    <hyperlink ref="E70" location="'4.5 Stock Pressures'!B42" display="Table 4.31: Social Housing Stock " xr:uid="{D14E1281-6D9E-485C-9D8F-9FDB4461477E}"/>
    <hyperlink ref="E71" location="'4.5 Stock Pressures'!B48" display="Table 4.32: Moray Council Lets by Size (3 Yr Average)" xr:uid="{A289F9E7-3FDC-4667-8471-1A6A89D12292}"/>
    <hyperlink ref="E77" location="'4.5 Stock Pressures'!B82" display="Table 4.33a: Social Housing Stock and Turnover 2021/22" xr:uid="{7EE50B7C-FA01-4F81-B636-1900D6E784DB}"/>
    <hyperlink ref="E78" location="'4.5 Stock Pressures'!G82" display="Table 4.33b: Social Housing Stock and Turnover 2021/22 net of new builds" xr:uid="{3130EF2D-C5E0-4232-994E-244E5BB87D94}"/>
    <hyperlink ref="E79:L79" location="'4.5 Stock Pressures'!B66" display="Table 4.34a: Housing List Applications by HMA, all current applic by preferred HNA " xr:uid="{EDA13F00-86CA-4A70-894F-4E713EFEC36D}"/>
    <hyperlink ref="E81:L81" location="'4.5 Stock Pressures'!K66" display="Table 4.34c: Housing List Applications by HMA, all current applicants" xr:uid="{EFF23D5D-7210-491E-8141-83D98E2B7926}"/>
    <hyperlink ref="E80:L80" location="'4.5 Stock Pressures'!B78" display="Table 4.34b: Housing List Applications by HMA, all current applicants by preferred HMA" xr:uid="{C826994C-EB41-4BD9-8689-D303B591655E}"/>
    <hyperlink ref="E82:J82" location="'4.5 Stock Pressures'!B109" display="Table 4.34d: Housing List Applications by Size Required" xr:uid="{3825A87B-8FB1-47FC-92D2-541773F9BF5A}"/>
    <hyperlink ref="E83:J83" location="'4.5 Stock Pressures'!K109" display="Table 4.34e: Housing List Applications by HMA, all current applicants by Size Required" xr:uid="{107A5A8B-CC56-4472-8B9C-ABB78983556D}"/>
    <hyperlink ref="E84" location="'4.5 Stock Pressures'!B147" display="Table 4.35: Moray Council Lets Per Annum and All WL Applicants by LA, Size" xr:uid="{0A321471-4E2B-4522-B38D-344BD64D31AB}"/>
    <hyperlink ref="E85" location="'4.5 Stock Pressures'!B157" display="Table 4.35b: Ratio - Moray Council Lets Per Annuam and All WL Applicants Pressure by LA, Size" xr:uid="{85ED9877-DCC3-4403-940B-E50C5BB20D81}"/>
    <hyperlink ref="E86" location="'4.5 Stock Pressures'!B157" display="Table 4.36: Number of Waiting List Points (Banded including Zero points)" xr:uid="{FD9C59F1-0B63-4F3A-AACA-AC9B832EF330}"/>
    <hyperlink ref="E87" location="'4.5 Stock Pressures'!B163" display="Table 4.37: Number of Applications by Waiting List Category" xr:uid="{DF683A59-DA56-498A-B52B-46D2A8D5FB0C}"/>
    <hyperlink ref="E88" location="'4.5 Stock Pressures'!B169" display="Table 4.38: Number of Council Tenants on HB / UCApplications by Waiting List Category" xr:uid="{45B4F475-AAAE-4F09-BCE0-BA19ED051B7C}"/>
    <hyperlink ref="E90" location="'4.6 Future Supply'!B5" display="Table 4.39a: Projected SHIP Completions 2021-26" xr:uid="{130806AD-F428-423D-8A9A-B88117366383}"/>
    <hyperlink ref="E91" location="'4.6 Future Supply'!I5" display="Table 4.39b: More Homes Division Plans 2022-23" xr:uid="{DD8CD932-2CA8-421F-8403-0A6ED1D002AF}"/>
    <hyperlink ref="E92" location="'4.6 Future Supply'!O5" display="Table 4.39c: More Homes Division Development by area,  2022-23" xr:uid="{BFF2AAC5-DE9A-4314-8759-86E8B05304D0}"/>
    <hyperlink ref="E93" location="'4.6 Future Supply'!O5" display="Table 4.39d: More Homes Division Development by area,  2023-24" xr:uid="{8C3F856B-3993-4E0B-BD72-282318DDECA9}"/>
    <hyperlink ref="E94" location="'4.6 Future Supply'!AE5" display="Table 4.39e: Total More Homes Division Development by area and type,  2023-24 - 2027-28" xr:uid="{3AEAEC76-197B-44B2-B277-59421A84E882}"/>
    <hyperlink ref="E95" location="'4.6 Future Supply'!AJ5" display="Table 4.39f: Total More Homes Division Development by area and type,  2023-24 - 2027-28" xr:uid="{544ADCCC-CDC9-44A9-8A9C-1DFE67FC9AF9}"/>
    <hyperlink ref="E96" location="'4.6 Future Supply'!AO5" display="Table 4.39g: Total More Homes Division Development by area and type,  2023-24 - 2027-28" xr:uid="{B35C66AF-56CD-4678-BD88-55DE3EA8F3AC}"/>
    <hyperlink ref="E97" location="'4.6 Future Supply'!B10" display="Table 4.40: 5-Year Land supply, projections and SHIP by HMA" xr:uid="{BE974B1F-4057-43C9-9094-2FC9EC0255F1}"/>
    <hyperlink ref="E98" location="'4.6 Future Supply'!B20" display="Table 4.41: Total Land Supply: LDP Housing Land Audit" xr:uid="{CB5CC30A-0C97-4C49-BC5E-69990C256B74}"/>
    <hyperlink ref="E99" location="'4.6 Future Supply'!B25" display="Table 4.42: Historic Housing Completions (2012-22)" xr:uid="{67EDF2E6-0B95-481F-ACA3-D5054B3355C5}"/>
    <hyperlink ref="E100" location="'4.6 Future Supply'!B34" display="Table 4.43: Moray Programmed Demolitions" xr:uid="{C77923ED-3187-411F-BFA8-58E96FF21BE3}"/>
    <hyperlink ref="E102" location="'4.7 In-situ Solutions'!B5" display="Table 4.44: % of Dwellings with Adaptations:" xr:uid="{DEA6B2E6-0529-4FA5-A380-D0C5320E685B}"/>
    <hyperlink ref="E103" location="'4.7 In-situ Solutions'!B15" display="Table 4.45a: Housing adaptations and support - Home adaptations that are already in place" xr:uid="{D66F8DCA-2A3B-484F-ADF1-565F9F51F6EA}"/>
    <hyperlink ref="E104" location="'4.7 In-situ Solutions'!F15" display="Table 4.45b: Housing adaptations and support - Home adaptations that are already in place (2021-22)" xr:uid="{A2D3DC3A-E67B-48F7-B8FB-0C643B12DEFF}"/>
    <hyperlink ref="E105" location="'4.7 In-situ Solutions'!B36" display="Table 4.46 Weighted Number of households currently waiting for adaptations to their home" xr:uid="{C7661FEC-F60D-480F-918A-F0C7B6BA71CF}"/>
    <hyperlink ref="E107" location="'4.7 In-situ Solutions'!B52" display="Table 4.47: % of Dwellings requiring Adaptations:" xr:uid="{CEB2B801-3203-49FA-A033-273682BA1232}"/>
    <hyperlink ref="E108" location="'4.7 In-situ Solutions'!B60" display="Table 4.48a Property Adaptations in Current Homes" xr:uid="{A406D421-2E80-48BA-9665-81A6F3182A4A}"/>
    <hyperlink ref="E109" location="'4.7 In-situ Solutions'!B71" display="Table 4.48b Property Adaptations in Current Homes" xr:uid="{F4526F17-E7CF-41F9-B835-E45462F6E367}"/>
    <hyperlink ref="E110" location="'4.7 In-situ Solutions'!H71" display="Table 4.48c Most popular adaptations currently fitted in homes in Moray" xr:uid="{BE815105-20D5-4B4C-979A-5ED306367E9C}"/>
    <hyperlink ref="E111:H111" location="'4.7 In-situ Solutions'!B83" display="Table 4.49: Weighted Total cost of adaptations completed in the year by source of funding (£) 2021/22" xr:uid="{D270AA47-3306-43DB-8731-C4F9D813D801}"/>
    <hyperlink ref="E112" location="'4.7 In-situ Solutions'!B101" display="Table 4.50 Cost of Social Rented Adaptations (2021-22)" xr:uid="{97957984-4B7F-47DB-802F-E6A7507E09E5}"/>
    <hyperlink ref="E113" location="'4.7 In-situ Solutions'!B108" display="Table 4.51 Weighted number of lets during the reporting year, split between ‘general needs’ and ‘supported housing’" xr:uid="{C0446E73-5E16-4EBC-9DC9-5A31439D2E52}"/>
    <hyperlink ref="E114" location="'4.7 In-situ Solutions'!B124" display="Table 4.52a Unmet Need for Housing Adaptions" xr:uid="{66CF0E82-CDDA-4D22-8719-4CF615B76B9C}"/>
    <hyperlink ref="E115" location="'4.7 In-situ Solutions'!B135" display="Table 4.52b Unmet Housing Adaptions Cont" xr:uid="{1353AF5D-B43A-4E7A-B9F1-3765DEB8F20A}"/>
    <hyperlink ref="E26" location="'4.3 Dwelling Size-Type Profile'!B4" display="Table 4.7a:  (Scottish House Condition Survey, 2017-19 Analysis)" xr:uid="{571E9AB4-DF06-4BFE-81A8-5C0BE34C4FDC}"/>
    <hyperlink ref="E27" location="'4.3 Dwelling Size-Type Profile'!B12" display="'4.3 Dwelling Size-Type Profile'!B12" xr:uid="{63D10840-0D82-44B6-A0E6-D41D91281384}"/>
    <hyperlink ref="E28" location="'4.3 Dwelling Size-Type Profile'!B21" display="Table 4.7c: Size of Dwellings by Tenure (2019)" xr:uid="{8CCCB480-C327-4251-BE9E-FB7C9B030326}"/>
    <hyperlink ref="E29" location="'4.3 Dwelling Size-Type Profile'!B27" display="Table 4.7d: Size of Dwellings by Tenure (2007)" xr:uid="{6E18AF39-7E70-4AEC-9741-403BF0BF62E3}"/>
    <hyperlink ref="E31" location="'4.3 Dwelling Size-Type Profile'!B33" display="Table 4.7f: Size of Dwellings by Tenure (2007-2017)" xr:uid="{754FAB61-DF80-4E0C-A45F-ED16A0925E68}"/>
    <hyperlink ref="E30" location="'4.3 Dwelling Size-Type Profile'!I27" display="Table 4.7e: Size of Dwellings by Tenure (2017)" xr:uid="{118E058C-8134-4D5C-A268-3417E1126524}"/>
    <hyperlink ref="E32" location="'4.3 Dwelling Size-Type Profile'!B39" display="Table 4.7g: Size of Dwellings (Number of Bedrooms) by tenure " xr:uid="{617114A5-D0D0-40AC-9738-514040D11C90}"/>
    <hyperlink ref="E48" location="'4.3 Dwelling Size-Type Profile'!B210" display="Table 4.14a Number of Registered HMOs in Moray 2021" xr:uid="{4E9453EF-ADB0-48FE-99E8-E7A3B089564C}"/>
    <hyperlink ref="E49" location="'4.3 Dwelling Size-Type Profile'!B217" display="Table 4.14b Number of Registered HMOs in Moray 2017-2021" xr:uid="{0EA94C3F-FFDF-4B6A-BD2A-A995E46DF1F5}"/>
    <hyperlink ref="E50" location="'4.3 Dwelling Size-Type Profile'!B222" display="Table 4.14c Number of Registered HMOs in Moray 2021 by type of license " xr:uid="{9C821D10-4201-4950-8E16-BCA652F74702}"/>
    <hyperlink ref="E72" location="'4.5 Stock Pressures'!K48" display="Table 4.32b: Moray Council Turnover by Size (3 Yr Average)" xr:uid="{79D390DC-5C65-40C1-9C81-395DF20704CE}"/>
    <hyperlink ref="E73" location="'4.5 Stock Pressures'!B59" display="Table 4.32c: RSL Stock by Size" xr:uid="{C4CCF181-B4AF-45B2-AD92-95C95DC0EC79}"/>
    <hyperlink ref="E74" location="'4.5 Stock Pressures'!K59" display="Table 4.32d: RSL Turnover by Size (3 Yr Average)" xr:uid="{1FA66D93-1798-44FA-BAE2-DC005032D0EF}"/>
    <hyperlink ref="E75" location="'4.5 Stock Pressures'!B70" display="Table 4.32e: Total Social Housing Stock by Size" xr:uid="{CF610FD0-3BEA-4C16-857F-8657907AD95E}"/>
    <hyperlink ref="E76" location="Contents!K70" display="Table 4.32f: Total Social Housing Turnover by Size (3 Yr Average)" xr:uid="{C1455B7E-7906-4798-AEC2-F59C6C640B49}"/>
    <hyperlink ref="E79" location="'4.5 Stock Pressures'!B89" display="Table 4.34a: Housing List Applications by HMA, all current applic by preferred HNA " xr:uid="{77F72C0B-51EE-4F0F-A2E6-CB6B966BC2D5}"/>
    <hyperlink ref="E80" location="'4.5 Stock Pressures'!B101" display="Table 4.34b: Housing List Applications by HMA, all current applicants by preferred HMA" xr:uid="{A2EAEBC2-51FB-47F3-864A-BF6AA84B115A}"/>
    <hyperlink ref="E81" location="'4.5 Stock Pressures'!K89" display="Table 4.34c: Housing List Applications by HMA, all current applicants" xr:uid="{D687380C-B58E-4B8E-8D19-E0FFA095BE4F}"/>
    <hyperlink ref="E82" location="'4.5 Stock Pressures'!B132" display="Table 4.34d: Housing List Applications by Size Required" xr:uid="{BB9CF478-72E7-4B18-953F-7569FD8DA7F9}"/>
    <hyperlink ref="E83" location="'4.5 Stock Pressures'!B137" display="Table 4.34e: Housing List Applications by HMA, all current applicants by Size Required" xr:uid="{F203C0B5-6E27-4176-B4EA-B61E792F8DCC}"/>
    <hyperlink ref="E106" location="'4.7 In-situ Solutions'!I36" display="Table 4.46b Weighted Number of households currently waiting for adaptations to their home as a proportion of Moray Stock" xr:uid="{F566A733-3D66-4E2C-8774-5ED9AD887E45}"/>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645BA7-DDAA-431E-BEEB-AD36F180CF03}">
  <dimension ref="A1:J73"/>
  <sheetViews>
    <sheetView showGridLines="0" workbookViewId="0">
      <selection activeCell="A19" sqref="A19"/>
    </sheetView>
  </sheetViews>
  <sheetFormatPr defaultColWidth="9.140625" defaultRowHeight="14.25" x14ac:dyDescent="0.2"/>
  <cols>
    <col min="1" max="1" width="8.7109375" style="7" customWidth="1"/>
    <col min="2" max="16384" width="9.140625" style="7"/>
  </cols>
  <sheetData>
    <row r="1" spans="1:10" ht="18" x14ac:dyDescent="0.25">
      <c r="A1" s="17" t="s">
        <v>477</v>
      </c>
      <c r="B1" s="290"/>
      <c r="C1" s="290"/>
      <c r="D1" s="290"/>
      <c r="E1" s="290"/>
      <c r="F1" s="290"/>
      <c r="G1" s="290"/>
      <c r="H1" s="290"/>
      <c r="I1" s="290"/>
      <c r="J1" s="290"/>
    </row>
    <row r="2" spans="1:10" ht="18" x14ac:dyDescent="0.25">
      <c r="A2" s="17" t="s">
        <v>300</v>
      </c>
      <c r="B2" s="290"/>
      <c r="C2" s="290"/>
      <c r="D2" s="290"/>
      <c r="E2" s="290"/>
      <c r="F2" s="290"/>
      <c r="G2" s="290"/>
      <c r="H2" s="290"/>
      <c r="I2" s="290"/>
      <c r="J2" s="290"/>
    </row>
    <row r="4" spans="1:10" ht="20.25" x14ac:dyDescent="0.3">
      <c r="A4" s="18" t="s">
        <v>12</v>
      </c>
      <c r="B4" s="291"/>
      <c r="C4" s="291"/>
      <c r="D4" s="291"/>
      <c r="E4" s="291"/>
      <c r="F4" s="291"/>
      <c r="G4" s="291"/>
      <c r="H4" s="291"/>
      <c r="I4" s="291"/>
      <c r="J4" s="291"/>
    </row>
    <row r="7" spans="1:10" ht="15.75" x14ac:dyDescent="0.25">
      <c r="A7" s="292" t="s">
        <v>424</v>
      </c>
      <c r="B7" s="293"/>
      <c r="C7" s="293"/>
      <c r="D7" s="293"/>
      <c r="E7" s="294"/>
    </row>
    <row r="8" spans="1:10" ht="15.75" x14ac:dyDescent="0.25">
      <c r="A8" s="295" t="s">
        <v>13</v>
      </c>
      <c r="B8" s="296"/>
      <c r="C8" s="296"/>
      <c r="D8" s="296"/>
      <c r="E8" s="297"/>
    </row>
    <row r="9" spans="1:10" x14ac:dyDescent="0.2">
      <c r="A9" s="289" t="s">
        <v>419</v>
      </c>
    </row>
    <row r="10" spans="1:10" x14ac:dyDescent="0.2">
      <c r="A10" s="289" t="s">
        <v>420</v>
      </c>
    </row>
    <row r="11" spans="1:10" x14ac:dyDescent="0.2">
      <c r="A11" s="289" t="s">
        <v>421</v>
      </c>
    </row>
    <row r="12" spans="1:10" x14ac:dyDescent="0.2">
      <c r="A12" s="289" t="s">
        <v>422</v>
      </c>
    </row>
    <row r="13" spans="1:10" x14ac:dyDescent="0.2">
      <c r="A13" s="289" t="s">
        <v>423</v>
      </c>
    </row>
    <row r="15" spans="1:10" ht="15.75" x14ac:dyDescent="0.25">
      <c r="A15" s="292" t="s">
        <v>425</v>
      </c>
      <c r="B15" s="293"/>
      <c r="C15" s="293"/>
      <c r="D15" s="293"/>
      <c r="E15" s="294"/>
    </row>
    <row r="16" spans="1:10" ht="15.75" x14ac:dyDescent="0.25">
      <c r="A16" s="295" t="s">
        <v>13</v>
      </c>
      <c r="B16" s="296"/>
      <c r="C16" s="296"/>
      <c r="D16" s="296"/>
      <c r="E16" s="297"/>
    </row>
    <row r="17" spans="1:6" ht="15" x14ac:dyDescent="0.2">
      <c r="A17" s="136" t="s">
        <v>434</v>
      </c>
    </row>
    <row r="18" spans="1:6" ht="15" x14ac:dyDescent="0.2">
      <c r="A18" s="136" t="s">
        <v>14</v>
      </c>
    </row>
    <row r="19" spans="1:6" ht="15" x14ac:dyDescent="0.2">
      <c r="A19" s="136" t="s">
        <v>435</v>
      </c>
    </row>
    <row r="20" spans="1:6" ht="15" x14ac:dyDescent="0.2">
      <c r="A20" s="136" t="s">
        <v>16</v>
      </c>
    </row>
    <row r="21" spans="1:6" ht="15" x14ac:dyDescent="0.2">
      <c r="A21" s="136" t="s">
        <v>511</v>
      </c>
    </row>
    <row r="22" spans="1:6" ht="15" x14ac:dyDescent="0.2">
      <c r="A22" s="136" t="s">
        <v>436</v>
      </c>
    </row>
    <row r="23" spans="1:6" ht="15" x14ac:dyDescent="0.2">
      <c r="A23" s="136" t="s">
        <v>437</v>
      </c>
    </row>
    <row r="24" spans="1:6" ht="15" x14ac:dyDescent="0.2">
      <c r="A24" s="136" t="s">
        <v>438</v>
      </c>
    </row>
    <row r="26" spans="1:6" ht="15.75" x14ac:dyDescent="0.25">
      <c r="A26" s="292" t="s">
        <v>426</v>
      </c>
      <c r="B26" s="293"/>
      <c r="C26" s="293"/>
      <c r="D26" s="293"/>
      <c r="E26" s="293"/>
      <c r="F26" s="294"/>
    </row>
    <row r="27" spans="1:6" ht="15.75" x14ac:dyDescent="0.25">
      <c r="A27" s="295" t="s">
        <v>13</v>
      </c>
      <c r="B27" s="296"/>
      <c r="C27" s="296"/>
      <c r="D27" s="296"/>
      <c r="E27" s="296"/>
      <c r="F27" s="297"/>
    </row>
    <row r="28" spans="1:6" ht="15" x14ac:dyDescent="0.2">
      <c r="A28" s="136" t="s">
        <v>439</v>
      </c>
    </row>
    <row r="29" spans="1:6" ht="15" x14ac:dyDescent="0.2">
      <c r="A29" s="136" t="s">
        <v>440</v>
      </c>
    </row>
    <row r="30" spans="1:6" ht="15" x14ac:dyDescent="0.2">
      <c r="A30" s="136" t="s">
        <v>441</v>
      </c>
    </row>
    <row r="31" spans="1:6" ht="15" x14ac:dyDescent="0.2">
      <c r="A31" s="136" t="s">
        <v>513</v>
      </c>
    </row>
    <row r="32" spans="1:6" ht="15" x14ac:dyDescent="0.2">
      <c r="A32" s="136" t="s">
        <v>442</v>
      </c>
    </row>
    <row r="33" spans="1:5" ht="15" x14ac:dyDescent="0.2">
      <c r="A33" s="136" t="s">
        <v>443</v>
      </c>
    </row>
    <row r="34" spans="1:5" ht="15" x14ac:dyDescent="0.2">
      <c r="A34" s="136" t="s">
        <v>444</v>
      </c>
    </row>
    <row r="35" spans="1:5" ht="15" x14ac:dyDescent="0.2">
      <c r="A35" s="136" t="s">
        <v>445</v>
      </c>
    </row>
    <row r="37" spans="1:5" ht="15.75" x14ac:dyDescent="0.25">
      <c r="A37" s="292" t="s">
        <v>427</v>
      </c>
      <c r="B37" s="293"/>
      <c r="C37" s="293"/>
      <c r="D37" s="293"/>
      <c r="E37" s="294"/>
    </row>
    <row r="38" spans="1:5" ht="15.75" x14ac:dyDescent="0.25">
      <c r="A38" s="295" t="s">
        <v>13</v>
      </c>
      <c r="B38" s="296"/>
      <c r="C38" s="296"/>
      <c r="D38" s="296"/>
      <c r="E38" s="297"/>
    </row>
    <row r="39" spans="1:5" ht="15" x14ac:dyDescent="0.2">
      <c r="A39" s="136" t="s">
        <v>446</v>
      </c>
    </row>
    <row r="40" spans="1:5" ht="15" x14ac:dyDescent="0.2">
      <c r="A40" s="136" t="s">
        <v>447</v>
      </c>
    </row>
    <row r="41" spans="1:5" ht="15" x14ac:dyDescent="0.2">
      <c r="A41" s="136" t="s">
        <v>448</v>
      </c>
    </row>
    <row r="42" spans="1:5" ht="15" x14ac:dyDescent="0.2">
      <c r="A42" s="136" t="s">
        <v>449</v>
      </c>
    </row>
    <row r="43" spans="1:5" ht="15" x14ac:dyDescent="0.2">
      <c r="A43" s="136" t="s">
        <v>450</v>
      </c>
    </row>
    <row r="44" spans="1:5" ht="15" x14ac:dyDescent="0.2">
      <c r="A44" s="136" t="s">
        <v>514</v>
      </c>
    </row>
    <row r="45" spans="1:5" ht="15" x14ac:dyDescent="0.2">
      <c r="A45" s="136" t="s">
        <v>18</v>
      </c>
    </row>
    <row r="46" spans="1:5" ht="15" x14ac:dyDescent="0.2">
      <c r="A46" s="136" t="s">
        <v>451</v>
      </c>
    </row>
    <row r="48" spans="1:5" ht="15.75" x14ac:dyDescent="0.25">
      <c r="A48" s="292" t="s">
        <v>428</v>
      </c>
      <c r="B48" s="293"/>
      <c r="C48" s="293"/>
      <c r="D48" s="293"/>
      <c r="E48" s="294"/>
    </row>
    <row r="49" spans="1:5" ht="15.75" x14ac:dyDescent="0.25">
      <c r="A49" s="295" t="s">
        <v>13</v>
      </c>
      <c r="B49" s="296"/>
      <c r="C49" s="296"/>
      <c r="D49" s="296"/>
      <c r="E49" s="297"/>
    </row>
    <row r="50" spans="1:5" ht="15" x14ac:dyDescent="0.2">
      <c r="A50" s="136" t="s">
        <v>452</v>
      </c>
    </row>
    <row r="51" spans="1:5" ht="15" x14ac:dyDescent="0.2">
      <c r="A51" s="136" t="s">
        <v>515</v>
      </c>
    </row>
    <row r="52" spans="1:5" ht="15" x14ac:dyDescent="0.2">
      <c r="A52" s="136" t="s">
        <v>453</v>
      </c>
    </row>
    <row r="53" spans="1:5" ht="15" x14ac:dyDescent="0.2">
      <c r="A53" s="136" t="s">
        <v>454</v>
      </c>
    </row>
    <row r="54" spans="1:5" ht="15" x14ac:dyDescent="0.2">
      <c r="A54" s="136" t="s">
        <v>19</v>
      </c>
    </row>
    <row r="55" spans="1:5" ht="15" x14ac:dyDescent="0.2">
      <c r="A55" s="136" t="s">
        <v>455</v>
      </c>
    </row>
    <row r="56" spans="1:5" ht="15" x14ac:dyDescent="0.2">
      <c r="A56" s="136" t="s">
        <v>456</v>
      </c>
    </row>
    <row r="58" spans="1:5" ht="15.75" x14ac:dyDescent="0.25">
      <c r="A58" s="292" t="s">
        <v>429</v>
      </c>
      <c r="B58" s="293"/>
      <c r="C58" s="293"/>
      <c r="D58" s="293"/>
      <c r="E58" s="294"/>
    </row>
    <row r="59" spans="1:5" ht="15.75" x14ac:dyDescent="0.25">
      <c r="A59" s="295" t="s">
        <v>13</v>
      </c>
      <c r="B59" s="296"/>
      <c r="C59" s="296"/>
      <c r="D59" s="296"/>
      <c r="E59" s="297"/>
    </row>
    <row r="60" spans="1:5" ht="15" x14ac:dyDescent="0.2">
      <c r="A60" s="136" t="s">
        <v>457</v>
      </c>
    </row>
    <row r="61" spans="1:5" ht="15" x14ac:dyDescent="0.2">
      <c r="A61" s="136" t="s">
        <v>20</v>
      </c>
    </row>
    <row r="62" spans="1:5" ht="15" x14ac:dyDescent="0.2">
      <c r="A62" s="136" t="s">
        <v>458</v>
      </c>
    </row>
    <row r="63" spans="1:5" ht="15" x14ac:dyDescent="0.2">
      <c r="A63" s="136" t="s">
        <v>459</v>
      </c>
    </row>
    <row r="64" spans="1:5" ht="15" x14ac:dyDescent="0.2">
      <c r="A64" s="136" t="s">
        <v>460</v>
      </c>
    </row>
    <row r="66" spans="1:5" ht="15.75" x14ac:dyDescent="0.25">
      <c r="A66" s="292" t="s">
        <v>430</v>
      </c>
      <c r="B66" s="293"/>
      <c r="C66" s="293"/>
      <c r="D66" s="293"/>
      <c r="E66" s="294"/>
    </row>
    <row r="67" spans="1:5" ht="15.75" x14ac:dyDescent="0.25">
      <c r="A67" s="295" t="s">
        <v>13</v>
      </c>
      <c r="B67" s="296"/>
      <c r="C67" s="296"/>
      <c r="D67" s="296"/>
      <c r="E67" s="297"/>
    </row>
    <row r="68" spans="1:5" ht="15" x14ac:dyDescent="0.2">
      <c r="A68" s="136" t="s">
        <v>461</v>
      </c>
    </row>
    <row r="69" spans="1:5" ht="15" x14ac:dyDescent="0.2">
      <c r="A69" s="136" t="s">
        <v>462</v>
      </c>
    </row>
    <row r="70" spans="1:5" ht="15" x14ac:dyDescent="0.2">
      <c r="A70" s="136" t="s">
        <v>463</v>
      </c>
    </row>
    <row r="71" spans="1:5" ht="15" x14ac:dyDescent="0.2">
      <c r="A71" s="136" t="s">
        <v>517</v>
      </c>
    </row>
    <row r="72" spans="1:5" ht="15" x14ac:dyDescent="0.2">
      <c r="A72" s="136" t="s">
        <v>464</v>
      </c>
    </row>
    <row r="73" spans="1:5" ht="15" x14ac:dyDescent="0.2">
      <c r="A73" s="136" t="s">
        <v>465</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AD1D30-3453-4595-95D7-5498A953D18C}">
  <dimension ref="B1:I46"/>
  <sheetViews>
    <sheetView showGridLines="0" zoomScaleNormal="100" workbookViewId="0">
      <selection activeCell="B42" sqref="B42"/>
    </sheetView>
  </sheetViews>
  <sheetFormatPr defaultRowHeight="14.25" x14ac:dyDescent="0.2"/>
  <cols>
    <col min="1" max="1" width="9.140625" style="7"/>
    <col min="2" max="2" width="47.5703125" style="7" customWidth="1"/>
    <col min="3" max="3" width="35.28515625" style="7" customWidth="1"/>
    <col min="4" max="4" width="10.140625" style="7" bestFit="1" customWidth="1"/>
    <col min="5" max="6" width="9.140625" style="7"/>
    <col min="7" max="7" width="27.7109375" style="7" customWidth="1"/>
    <col min="8" max="8" width="39.42578125" style="7" customWidth="1"/>
    <col min="9" max="16384" width="9.140625" style="7"/>
  </cols>
  <sheetData>
    <row r="1" spans="2:9" x14ac:dyDescent="0.2">
      <c r="B1" s="497" t="s">
        <v>300</v>
      </c>
      <c r="C1" s="497"/>
      <c r="D1" s="497"/>
      <c r="E1" s="497"/>
      <c r="F1" s="497"/>
      <c r="G1" s="497"/>
      <c r="H1" s="497"/>
    </row>
    <row r="2" spans="2:9" x14ac:dyDescent="0.2">
      <c r="B2" s="498" t="s">
        <v>21</v>
      </c>
      <c r="C2" s="498"/>
      <c r="D2" s="498"/>
      <c r="E2" s="498"/>
      <c r="F2" s="498"/>
      <c r="G2" s="498"/>
      <c r="H2" s="498"/>
    </row>
    <row r="4" spans="2:9" ht="15" x14ac:dyDescent="0.25">
      <c r="B4" s="10" t="s">
        <v>301</v>
      </c>
      <c r="G4" s="10" t="s">
        <v>299</v>
      </c>
    </row>
    <row r="5" spans="2:9" x14ac:dyDescent="0.2">
      <c r="B5" s="8"/>
      <c r="C5" s="8" t="s">
        <v>2</v>
      </c>
      <c r="D5" s="8" t="s">
        <v>22</v>
      </c>
      <c r="G5" s="189"/>
      <c r="H5" s="189" t="s">
        <v>39</v>
      </c>
      <c r="I5" s="189" t="s">
        <v>24</v>
      </c>
    </row>
    <row r="6" spans="2:9" x14ac:dyDescent="0.2">
      <c r="B6" s="6" t="s">
        <v>25</v>
      </c>
      <c r="C6" s="6">
        <v>46166</v>
      </c>
      <c r="D6" s="6">
        <v>2674993</v>
      </c>
      <c r="G6" s="11" t="s">
        <v>2</v>
      </c>
      <c r="H6" s="233">
        <f>SUM(C9:C11)</f>
        <v>2512</v>
      </c>
      <c r="I6" s="234">
        <f>H6/C6</f>
        <v>5.4412338084304464E-2</v>
      </c>
    </row>
    <row r="7" spans="2:9" x14ac:dyDescent="0.2">
      <c r="B7" s="6" t="s">
        <v>26</v>
      </c>
      <c r="C7" s="6">
        <v>43654</v>
      </c>
      <c r="D7" s="6">
        <v>2562668</v>
      </c>
      <c r="G7" s="11" t="s">
        <v>22</v>
      </c>
      <c r="H7" s="233">
        <f>SUM(D9:D11)</f>
        <v>112325</v>
      </c>
      <c r="I7" s="234">
        <f>H7/D6</f>
        <v>4.1990764087980789E-2</v>
      </c>
    </row>
    <row r="8" spans="2:9" x14ac:dyDescent="0.2">
      <c r="B8" s="6" t="s">
        <v>27</v>
      </c>
      <c r="C8" s="6">
        <v>1744</v>
      </c>
      <c r="D8" s="6">
        <v>88335</v>
      </c>
      <c r="E8" s="13"/>
    </row>
    <row r="9" spans="2:9" x14ac:dyDescent="0.2">
      <c r="B9" s="6" t="s">
        <v>28</v>
      </c>
      <c r="C9" s="6">
        <v>920</v>
      </c>
      <c r="D9" s="6">
        <v>44569</v>
      </c>
    </row>
    <row r="10" spans="2:9" x14ac:dyDescent="0.2">
      <c r="B10" s="6" t="s">
        <v>29</v>
      </c>
      <c r="C10" s="6">
        <v>824</v>
      </c>
      <c r="D10" s="6">
        <v>43766</v>
      </c>
    </row>
    <row r="11" spans="2:9" x14ac:dyDescent="0.2">
      <c r="B11" s="6" t="s">
        <v>30</v>
      </c>
      <c r="C11" s="6">
        <v>768</v>
      </c>
      <c r="D11" s="6">
        <v>23990</v>
      </c>
    </row>
    <row r="12" spans="2:9" x14ac:dyDescent="0.2">
      <c r="B12" s="6" t="s">
        <v>31</v>
      </c>
      <c r="C12" s="6">
        <v>16385</v>
      </c>
      <c r="D12" s="6">
        <v>1025094</v>
      </c>
    </row>
    <row r="13" spans="2:9" x14ac:dyDescent="0.2">
      <c r="B13" s="6" t="s">
        <v>32</v>
      </c>
      <c r="C13" s="6">
        <v>1780</v>
      </c>
      <c r="D13" s="6">
        <v>88295</v>
      </c>
    </row>
    <row r="14" spans="2:9" x14ac:dyDescent="0.2">
      <c r="B14" s="235" t="s">
        <v>302</v>
      </c>
    </row>
    <row r="16" spans="2:9" ht="15" x14ac:dyDescent="0.25">
      <c r="B16" s="10" t="s">
        <v>303</v>
      </c>
    </row>
    <row r="17" spans="2:4" x14ac:dyDescent="0.2">
      <c r="B17" s="8"/>
      <c r="C17" s="8" t="s">
        <v>2</v>
      </c>
      <c r="D17" s="8" t="s">
        <v>22</v>
      </c>
    </row>
    <row r="18" spans="2:4" x14ac:dyDescent="0.2">
      <c r="B18" s="6" t="s">
        <v>25</v>
      </c>
      <c r="C18" s="202">
        <f>C6/$C$6</f>
        <v>1</v>
      </c>
      <c r="D18" s="202">
        <f>D6/$D$6</f>
        <v>1</v>
      </c>
    </row>
    <row r="19" spans="2:4" x14ac:dyDescent="0.2">
      <c r="B19" s="6" t="s">
        <v>26</v>
      </c>
      <c r="C19" s="202">
        <f>C7/$C$6</f>
        <v>0.94558766191569554</v>
      </c>
      <c r="D19" s="202">
        <f t="shared" ref="D19:D25" si="0">D7/$D$6</f>
        <v>0.95800923591201925</v>
      </c>
    </row>
    <row r="20" spans="2:4" x14ac:dyDescent="0.2">
      <c r="B20" s="6" t="s">
        <v>27</v>
      </c>
      <c r="C20" s="202">
        <f t="shared" ref="C20:C25" si="1">C8/$C$6</f>
        <v>3.7776718797383355E-2</v>
      </c>
      <c r="D20" s="202">
        <f t="shared" si="0"/>
        <v>3.3022516320603455E-2</v>
      </c>
    </row>
    <row r="21" spans="2:4" x14ac:dyDescent="0.2">
      <c r="B21" s="6" t="s">
        <v>28</v>
      </c>
      <c r="C21" s="202">
        <f t="shared" si="1"/>
        <v>1.9928085604124249E-2</v>
      </c>
      <c r="D21" s="202">
        <f t="shared" si="0"/>
        <v>1.6661352011014607E-2</v>
      </c>
    </row>
    <row r="22" spans="2:4" x14ac:dyDescent="0.2">
      <c r="B22" s="6" t="s">
        <v>29</v>
      </c>
      <c r="C22" s="202">
        <f t="shared" si="1"/>
        <v>1.7848633193259109E-2</v>
      </c>
      <c r="D22" s="202">
        <f t="shared" si="0"/>
        <v>1.6361164309588849E-2</v>
      </c>
    </row>
    <row r="23" spans="2:4" x14ac:dyDescent="0.2">
      <c r="B23" s="6" t="s">
        <v>30</v>
      </c>
      <c r="C23" s="202">
        <f t="shared" si="1"/>
        <v>1.6635619286921109E-2</v>
      </c>
      <c r="D23" s="202">
        <f t="shared" si="0"/>
        <v>8.9682477673773357E-3</v>
      </c>
    </row>
    <row r="24" spans="2:4" x14ac:dyDescent="0.2">
      <c r="B24" s="6" t="s">
        <v>31</v>
      </c>
      <c r="C24" s="202">
        <f t="shared" si="1"/>
        <v>0.3549148724169302</v>
      </c>
      <c r="D24" s="202">
        <f t="shared" si="0"/>
        <v>0.38321371308261365</v>
      </c>
    </row>
    <row r="25" spans="2:4" x14ac:dyDescent="0.2">
      <c r="B25" s="6" t="s">
        <v>33</v>
      </c>
      <c r="C25" s="202">
        <f t="shared" si="1"/>
        <v>3.8556513451457781E-2</v>
      </c>
      <c r="D25" s="202">
        <f t="shared" si="0"/>
        <v>3.3007563010445259E-2</v>
      </c>
    </row>
    <row r="26" spans="2:4" x14ac:dyDescent="0.2">
      <c r="B26" s="235" t="s">
        <v>302</v>
      </c>
    </row>
    <row r="28" spans="2:4" ht="15" x14ac:dyDescent="0.25">
      <c r="B28" s="24" t="s">
        <v>534</v>
      </c>
    </row>
    <row r="29" spans="2:4" x14ac:dyDescent="0.2">
      <c r="B29" s="9"/>
      <c r="C29" s="389" t="s">
        <v>2</v>
      </c>
      <c r="D29" s="8" t="s">
        <v>22</v>
      </c>
    </row>
    <row r="30" spans="2:4" x14ac:dyDescent="0.2">
      <c r="B30" s="6" t="s">
        <v>34</v>
      </c>
      <c r="C30" s="203">
        <v>46166</v>
      </c>
      <c r="D30" s="203">
        <v>2674993</v>
      </c>
    </row>
    <row r="31" spans="2:4" x14ac:dyDescent="0.2">
      <c r="B31" s="6" t="s">
        <v>35</v>
      </c>
      <c r="C31" s="203">
        <v>43654</v>
      </c>
      <c r="D31" s="203">
        <v>2562668</v>
      </c>
    </row>
    <row r="32" spans="2:4" x14ac:dyDescent="0.2">
      <c r="B32" s="6" t="s">
        <v>36</v>
      </c>
      <c r="C32" s="203">
        <v>768</v>
      </c>
      <c r="D32" s="203">
        <v>23990</v>
      </c>
    </row>
    <row r="33" spans="2:4" x14ac:dyDescent="0.2">
      <c r="B33" s="6" t="s">
        <v>37</v>
      </c>
      <c r="C33" s="203">
        <f>824+1744</f>
        <v>2568</v>
      </c>
      <c r="D33" s="203">
        <f>88335+43766</f>
        <v>132101</v>
      </c>
    </row>
    <row r="34" spans="2:4" x14ac:dyDescent="0.2">
      <c r="B34" s="6" t="s">
        <v>38</v>
      </c>
      <c r="C34" s="203">
        <v>920</v>
      </c>
      <c r="D34" s="203">
        <v>44569</v>
      </c>
    </row>
    <row r="35" spans="2:4" x14ac:dyDescent="0.2">
      <c r="B35" s="6" t="s">
        <v>39</v>
      </c>
      <c r="C35" s="204">
        <f>SUM(C32:C34)</f>
        <v>4256</v>
      </c>
      <c r="D35" s="204">
        <f>SUM(D32:D34)</f>
        <v>200660</v>
      </c>
    </row>
    <row r="36" spans="2:4" x14ac:dyDescent="0.2">
      <c r="B36" s="235" t="s">
        <v>304</v>
      </c>
      <c r="C36" s="400"/>
      <c r="D36" s="205"/>
    </row>
    <row r="37" spans="2:4" x14ac:dyDescent="0.2">
      <c r="C37" s="266"/>
    </row>
    <row r="38" spans="2:4" ht="15" x14ac:dyDescent="0.25">
      <c r="B38" s="24" t="s">
        <v>533</v>
      </c>
      <c r="C38" s="266"/>
    </row>
    <row r="39" spans="2:4" x14ac:dyDescent="0.2">
      <c r="B39" s="9"/>
      <c r="C39" s="389" t="s">
        <v>2</v>
      </c>
      <c r="D39" s="8" t="s">
        <v>22</v>
      </c>
    </row>
    <row r="40" spans="2:4" x14ac:dyDescent="0.2">
      <c r="B40" s="6" t="s">
        <v>34</v>
      </c>
      <c r="C40" s="202">
        <f>C30/$C$30</f>
        <v>1</v>
      </c>
      <c r="D40" s="202">
        <f>D30/$D$30</f>
        <v>1</v>
      </c>
    </row>
    <row r="41" spans="2:4" x14ac:dyDescent="0.2">
      <c r="B41" s="6" t="s">
        <v>35</v>
      </c>
      <c r="C41" s="202">
        <f t="shared" ref="C41" si="2">C31/$C$30</f>
        <v>0.94558766191569554</v>
      </c>
      <c r="D41" s="202">
        <f t="shared" ref="D41" si="3">D31/$D$30</f>
        <v>0.95800923591201925</v>
      </c>
    </row>
    <row r="42" spans="2:4" x14ac:dyDescent="0.2">
      <c r="B42" s="6" t="s">
        <v>36</v>
      </c>
      <c r="C42" s="202">
        <f>C32/C30</f>
        <v>1.6635619286921109E-2</v>
      </c>
      <c r="D42" s="202">
        <f>D32/D30</f>
        <v>8.9682477673773357E-3</v>
      </c>
    </row>
    <row r="43" spans="2:4" x14ac:dyDescent="0.2">
      <c r="B43" s="6" t="s">
        <v>37</v>
      </c>
      <c r="C43" s="202">
        <f>C33/C30</f>
        <v>5.5625351990642467E-2</v>
      </c>
      <c r="D43" s="202">
        <f>D33/D30</f>
        <v>4.93836806301923E-2</v>
      </c>
    </row>
    <row r="44" spans="2:4" x14ac:dyDescent="0.2">
      <c r="B44" s="6" t="s">
        <v>38</v>
      </c>
      <c r="C44" s="202">
        <f>C34/C30</f>
        <v>1.9928085604124249E-2</v>
      </c>
      <c r="D44" s="202">
        <f>D34/D30</f>
        <v>1.6661352011014607E-2</v>
      </c>
    </row>
    <row r="45" spans="2:4" x14ac:dyDescent="0.2">
      <c r="B45" s="6" t="s">
        <v>39</v>
      </c>
      <c r="C45" s="202">
        <f>C35/C30</f>
        <v>9.2189056881687825E-2</v>
      </c>
      <c r="D45" s="202">
        <f>D35/D30</f>
        <v>7.5013280408584251E-2</v>
      </c>
    </row>
    <row r="46" spans="2:4" x14ac:dyDescent="0.2">
      <c r="B46" s="235" t="s">
        <v>304</v>
      </c>
      <c r="C46" s="29"/>
      <c r="D46" s="29"/>
    </row>
  </sheetData>
  <mergeCells count="2">
    <mergeCell ref="B1:H1"/>
    <mergeCell ref="B2:H2"/>
  </mergeCells>
  <conditionalFormatting sqref="C18:C25">
    <cfRule type="colorScale" priority="4">
      <colorScale>
        <cfvo type="min"/>
        <cfvo type="percentile" val="50"/>
        <cfvo type="max"/>
        <color rgb="FFF8696B"/>
        <color rgb="FFFFEB84"/>
        <color rgb="FF63BE7B"/>
      </colorScale>
    </cfRule>
  </conditionalFormatting>
  <conditionalFormatting sqref="D18:D25">
    <cfRule type="colorScale" priority="3">
      <colorScale>
        <cfvo type="min"/>
        <cfvo type="percentile" val="50"/>
        <cfvo type="max"/>
        <color rgb="FFF8696B"/>
        <color rgb="FFFFEB84"/>
        <color rgb="FF63BE7B"/>
      </colorScale>
    </cfRule>
  </conditionalFormatting>
  <conditionalFormatting sqref="I6:I7">
    <cfRule type="colorScale" priority="2">
      <colorScale>
        <cfvo type="min"/>
        <cfvo type="percentile" val="50"/>
        <cfvo type="max"/>
        <color rgb="FF63BE7B"/>
        <color rgb="FFFFEB84"/>
        <color rgb="FFF8696B"/>
      </colorScale>
    </cfRule>
  </conditionalFormatting>
  <conditionalFormatting sqref="C41:D45">
    <cfRule type="colorScale" priority="230">
      <colorScale>
        <cfvo type="min"/>
        <cfvo type="percentile" val="50"/>
        <cfvo type="max"/>
        <color rgb="FFF8696B"/>
        <color rgb="FFFFEB84"/>
        <color rgb="FF63BE7B"/>
      </colorScale>
    </cfRule>
  </conditionalFormatting>
  <hyperlinks>
    <hyperlink ref="B14" r:id="rId1" xr:uid="{3285F8E7-B546-43A4-9A32-30A9BCE2D646}"/>
    <hyperlink ref="B26" r:id="rId2" xr:uid="{CA13F52D-3EC8-4EFA-ABEC-63B8DF295CDB}"/>
    <hyperlink ref="B36" r:id="rId3" xr:uid="{652C8E60-13CF-44C0-A2AE-8A8AED0C67A8}"/>
    <hyperlink ref="B46" r:id="rId4" xr:uid="{CAFEAFBF-378E-4BE3-B11A-7AB614CAA4DF}"/>
  </hyperlinks>
  <pageMargins left="0.7" right="0.7" top="0.75" bottom="0.75" header="0.3" footer="0.3"/>
  <drawing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C9EF32-1F2E-4C41-B06B-4587962BA172}">
  <dimension ref="A1:EE280"/>
  <sheetViews>
    <sheetView showGridLines="0" tabSelected="1" topLeftCell="A237" zoomScaleNormal="100" workbookViewId="0">
      <selection activeCell="J178" sqref="J178:J179"/>
    </sheetView>
  </sheetViews>
  <sheetFormatPr defaultColWidth="9.140625" defaultRowHeight="14.25" x14ac:dyDescent="0.2"/>
  <cols>
    <col min="1" max="1" width="9.140625" style="12"/>
    <col min="2" max="2" width="32.28515625" style="12" customWidth="1"/>
    <col min="3" max="8" width="20.7109375" style="12" customWidth="1"/>
    <col min="9" max="9" width="28.5703125" style="12" customWidth="1"/>
    <col min="10" max="28" width="20.7109375" style="12" customWidth="1"/>
    <col min="29" max="29" width="22.5703125" style="12" customWidth="1"/>
    <col min="30" max="30" width="22.28515625" style="12" customWidth="1"/>
    <col min="31" max="31" width="22.140625" style="12" customWidth="1"/>
    <col min="32" max="16384" width="9.140625" style="12"/>
  </cols>
  <sheetData>
    <row r="1" spans="1:134" x14ac:dyDescent="0.2">
      <c r="A1" s="20"/>
      <c r="B1" s="503" t="s">
        <v>1</v>
      </c>
      <c r="C1" s="504"/>
      <c r="D1" s="504"/>
      <c r="E1" s="504"/>
      <c r="F1" s="504"/>
      <c r="G1" s="504"/>
      <c r="H1" s="505"/>
    </row>
    <row r="2" spans="1:134" ht="18.75" customHeight="1" x14ac:dyDescent="0.2">
      <c r="B2" s="506" t="s">
        <v>15</v>
      </c>
      <c r="C2" s="507"/>
      <c r="D2" s="507"/>
      <c r="E2" s="507"/>
      <c r="F2" s="507"/>
      <c r="G2" s="507"/>
      <c r="H2" s="508"/>
    </row>
    <row r="3" spans="1:134" ht="18.75" customHeight="1" x14ac:dyDescent="0.2">
      <c r="B3" s="23"/>
      <c r="C3" s="23"/>
      <c r="D3" s="23"/>
      <c r="E3" s="23"/>
      <c r="F3" s="23"/>
      <c r="G3" s="23"/>
      <c r="H3" s="23"/>
    </row>
    <row r="4" spans="1:134" ht="18.75" customHeight="1" x14ac:dyDescent="0.25">
      <c r="B4" s="24" t="s">
        <v>308</v>
      </c>
      <c r="C4" s="23"/>
      <c r="D4" s="23"/>
      <c r="E4" s="23"/>
      <c r="F4" s="23"/>
      <c r="G4" s="23"/>
      <c r="H4" s="23"/>
      <c r="J4" s="80"/>
      <c r="K4" s="142"/>
      <c r="L4" s="200"/>
      <c r="M4" s="200"/>
      <c r="N4" s="142"/>
      <c r="O4" s="142"/>
      <c r="P4" s="142"/>
      <c r="Q4" s="142"/>
      <c r="R4" s="142"/>
    </row>
    <row r="5" spans="1:134" ht="18.75" customHeight="1" x14ac:dyDescent="0.2">
      <c r="B5" s="8" t="s">
        <v>46</v>
      </c>
      <c r="C5" s="8" t="s">
        <v>47</v>
      </c>
      <c r="D5" s="139" t="s">
        <v>40</v>
      </c>
      <c r="E5" s="139" t="s">
        <v>48</v>
      </c>
      <c r="F5" s="139" t="s">
        <v>49</v>
      </c>
      <c r="G5" s="139" t="s">
        <v>50</v>
      </c>
      <c r="I5" s="23"/>
      <c r="K5" s="180"/>
      <c r="L5" s="180"/>
      <c r="M5" s="180"/>
      <c r="N5" s="180"/>
      <c r="O5" s="180"/>
      <c r="P5" s="180"/>
      <c r="Q5" s="180"/>
      <c r="R5" s="180"/>
      <c r="S5" s="166"/>
      <c r="T5" s="166"/>
      <c r="U5" s="166"/>
      <c r="V5" s="166"/>
      <c r="W5" s="166"/>
      <c r="X5" s="166"/>
      <c r="Y5" s="166"/>
      <c r="Z5" s="166"/>
      <c r="AA5" s="166"/>
      <c r="AB5" s="166"/>
      <c r="AC5" s="166"/>
      <c r="AD5" s="166"/>
      <c r="AE5" s="166"/>
      <c r="AF5" s="166"/>
      <c r="AG5" s="166"/>
      <c r="AH5" s="166"/>
      <c r="AI5" s="166"/>
      <c r="AJ5" s="166"/>
      <c r="AK5" s="166"/>
      <c r="AL5" s="166"/>
      <c r="AM5" s="166"/>
      <c r="AN5" s="166"/>
      <c r="AO5" s="166"/>
      <c r="AP5" s="166"/>
      <c r="AQ5" s="166"/>
      <c r="AR5" s="166"/>
      <c r="AS5" s="166"/>
      <c r="AT5" s="166"/>
      <c r="AU5" s="166"/>
      <c r="AV5" s="166"/>
      <c r="AW5" s="166"/>
      <c r="AX5" s="166"/>
      <c r="AY5" s="166"/>
      <c r="AZ5" s="166"/>
      <c r="BA5" s="166"/>
      <c r="BB5" s="166"/>
      <c r="BC5" s="166"/>
      <c r="BD5" s="166"/>
      <c r="BE5" s="166"/>
      <c r="BF5" s="166"/>
      <c r="BG5" s="166"/>
      <c r="BH5" s="166"/>
      <c r="BI5" s="166"/>
      <c r="BJ5" s="166"/>
      <c r="BK5" s="166"/>
      <c r="BL5" s="166"/>
      <c r="BM5" s="166"/>
      <c r="BN5" s="166"/>
      <c r="BO5" s="166"/>
      <c r="BP5" s="166"/>
      <c r="BQ5" s="166"/>
      <c r="BR5" s="166"/>
      <c r="BS5" s="166"/>
      <c r="BT5" s="166"/>
      <c r="BU5" s="166"/>
      <c r="BV5" s="166"/>
      <c r="BW5" s="166"/>
      <c r="BX5" s="166"/>
      <c r="BY5" s="166"/>
      <c r="BZ5" s="166"/>
      <c r="CA5" s="166"/>
      <c r="CB5" s="166"/>
      <c r="CC5" s="166"/>
      <c r="CD5" s="166"/>
      <c r="CE5" s="166"/>
      <c r="CF5" s="166"/>
      <c r="CG5" s="166"/>
      <c r="CH5" s="166"/>
      <c r="CI5" s="166"/>
      <c r="CJ5" s="166"/>
      <c r="CK5" s="166"/>
      <c r="CL5" s="166"/>
      <c r="CM5" s="166"/>
      <c r="CN5" s="166"/>
      <c r="CO5" s="166"/>
      <c r="CP5" s="166"/>
      <c r="CQ5" s="166"/>
      <c r="CR5" s="166"/>
      <c r="CS5" s="166"/>
      <c r="CT5" s="166"/>
      <c r="CU5" s="166"/>
      <c r="CV5" s="166"/>
      <c r="CW5" s="166"/>
      <c r="CX5" s="166"/>
      <c r="CY5" s="166"/>
      <c r="CZ5" s="166"/>
      <c r="DA5" s="166"/>
      <c r="DB5" s="166"/>
      <c r="DC5" s="166"/>
      <c r="DD5" s="166"/>
      <c r="DE5" s="166"/>
      <c r="DF5" s="166"/>
      <c r="DG5" s="166"/>
      <c r="DH5" s="166"/>
      <c r="DI5" s="166"/>
      <c r="DJ5" s="166"/>
      <c r="DK5" s="166"/>
      <c r="DL5" s="166"/>
      <c r="DM5" s="166"/>
      <c r="DN5" s="166"/>
      <c r="DO5" s="166"/>
      <c r="DP5" s="166"/>
      <c r="DQ5" s="166"/>
      <c r="DR5" s="166"/>
      <c r="DS5" s="166"/>
      <c r="DT5" s="166"/>
      <c r="DU5" s="166"/>
      <c r="DV5" s="166"/>
      <c r="DW5" s="166"/>
      <c r="DX5" s="166"/>
      <c r="DY5" s="166"/>
      <c r="DZ5" s="166"/>
      <c r="EA5" s="166"/>
      <c r="EB5" s="166"/>
      <c r="EC5" s="166"/>
      <c r="ED5" s="166"/>
    </row>
    <row r="6" spans="1:134" x14ac:dyDescent="0.2">
      <c r="B6" s="21" t="s">
        <v>2</v>
      </c>
      <c r="C6" s="172">
        <v>40062</v>
      </c>
      <c r="D6" s="172">
        <v>26314</v>
      </c>
      <c r="E6" s="172">
        <v>7753</v>
      </c>
      <c r="F6" s="172">
        <v>5056</v>
      </c>
      <c r="G6" s="172">
        <v>844</v>
      </c>
      <c r="H6" s="206"/>
      <c r="I6" s="23"/>
      <c r="K6" s="142"/>
      <c r="L6" s="142"/>
      <c r="M6" s="142"/>
      <c r="N6" s="142"/>
      <c r="O6" s="142"/>
      <c r="P6" s="142"/>
      <c r="Q6" s="142"/>
      <c r="R6" s="142"/>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7"/>
      <c r="BP6" s="7"/>
      <c r="BQ6" s="7"/>
      <c r="BR6" s="7"/>
      <c r="BS6" s="7"/>
      <c r="BT6" s="7"/>
      <c r="BU6" s="7"/>
      <c r="BV6" s="7"/>
      <c r="BW6" s="7"/>
      <c r="BX6" s="7"/>
      <c r="BY6" s="7"/>
      <c r="BZ6" s="7"/>
      <c r="CA6" s="7"/>
      <c r="CB6" s="7"/>
      <c r="CC6" s="7"/>
      <c r="CD6" s="7"/>
      <c r="CE6" s="7"/>
      <c r="CF6" s="7"/>
      <c r="CG6" s="7"/>
      <c r="CH6" s="7"/>
      <c r="CI6" s="7"/>
      <c r="CJ6" s="7"/>
      <c r="CK6" s="7"/>
      <c r="CL6" s="7"/>
      <c r="CM6" s="7"/>
      <c r="CN6" s="7"/>
      <c r="CO6" s="7"/>
      <c r="CP6" s="7"/>
      <c r="CQ6" s="7"/>
      <c r="CR6" s="7"/>
      <c r="CS6" s="7"/>
      <c r="CT6" s="7"/>
      <c r="CU6" s="7"/>
      <c r="CV6" s="7"/>
      <c r="CW6" s="7"/>
      <c r="CX6" s="7"/>
      <c r="CY6" s="7"/>
      <c r="CZ6" s="7"/>
      <c r="DA6" s="7"/>
      <c r="DB6" s="7"/>
      <c r="DC6" s="7"/>
      <c r="DD6" s="7"/>
      <c r="DE6" s="7"/>
      <c r="DF6" s="7"/>
      <c r="DG6" s="7"/>
      <c r="DH6" s="7"/>
      <c r="DI6" s="7"/>
      <c r="DJ6" s="7"/>
      <c r="DK6" s="7"/>
      <c r="DL6" s="7"/>
      <c r="DM6" s="7"/>
      <c r="DN6" s="7"/>
      <c r="DO6" s="7"/>
      <c r="DP6" s="7"/>
      <c r="DQ6" s="7"/>
      <c r="DR6" s="7"/>
      <c r="DS6" s="7"/>
      <c r="DT6" s="7"/>
      <c r="DU6" s="7"/>
      <c r="DV6" s="7"/>
      <c r="DW6" s="7"/>
      <c r="DX6" s="7"/>
      <c r="DY6" s="7"/>
      <c r="DZ6" s="7"/>
      <c r="EA6" s="7"/>
      <c r="EB6" s="7"/>
      <c r="EC6" s="7"/>
      <c r="ED6" s="7"/>
    </row>
    <row r="7" spans="1:134" x14ac:dyDescent="0.2">
      <c r="B7" s="21" t="s">
        <v>51</v>
      </c>
      <c r="C7" s="172">
        <v>2372777</v>
      </c>
      <c r="D7" s="172">
        <v>1470986</v>
      </c>
      <c r="E7" s="172">
        <v>576419</v>
      </c>
      <c r="F7" s="172">
        <v>294892</v>
      </c>
      <c r="G7" s="172">
        <v>30480</v>
      </c>
      <c r="H7" s="142"/>
      <c r="I7" s="23"/>
      <c r="K7" s="142"/>
      <c r="L7" s="142"/>
      <c r="M7" s="142"/>
      <c r="N7" s="142"/>
      <c r="O7" s="142"/>
      <c r="P7" s="142"/>
      <c r="Q7" s="142"/>
      <c r="R7" s="142"/>
      <c r="S7" s="7"/>
      <c r="T7" s="7"/>
      <c r="U7" s="7"/>
      <c r="V7" s="7"/>
      <c r="W7" s="7"/>
      <c r="X7" s="7"/>
      <c r="Y7" s="7"/>
      <c r="Z7" s="7"/>
      <c r="AA7" s="7"/>
      <c r="AB7" s="7"/>
      <c r="AC7" s="7"/>
      <c r="AD7" s="7"/>
      <c r="AE7" s="7"/>
      <c r="AF7" s="7"/>
      <c r="AG7" s="7"/>
      <c r="AH7" s="7"/>
      <c r="AI7" s="7"/>
      <c r="AJ7" s="7"/>
      <c r="AK7" s="7"/>
      <c r="AL7" s="7"/>
      <c r="AM7" s="7"/>
      <c r="AN7" s="7"/>
      <c r="AO7" s="7"/>
      <c r="AP7" s="7"/>
      <c r="AQ7" s="7"/>
      <c r="AR7" s="7"/>
      <c r="AS7" s="7"/>
      <c r="AT7" s="7"/>
      <c r="AU7" s="7"/>
      <c r="AV7" s="7"/>
      <c r="AW7" s="7"/>
      <c r="AX7" s="7"/>
      <c r="AY7" s="7"/>
      <c r="AZ7" s="7"/>
      <c r="BA7" s="7"/>
      <c r="BB7" s="7"/>
      <c r="BC7" s="7"/>
      <c r="BD7" s="7"/>
      <c r="BE7" s="7"/>
      <c r="BF7" s="7"/>
      <c r="BG7" s="7"/>
      <c r="BH7" s="7"/>
      <c r="BI7" s="7"/>
      <c r="BJ7" s="7"/>
      <c r="BK7" s="7"/>
      <c r="BL7" s="7"/>
      <c r="BM7" s="7"/>
      <c r="BN7" s="7"/>
      <c r="BO7" s="7"/>
      <c r="BP7" s="7"/>
      <c r="BQ7" s="7"/>
      <c r="BR7" s="7"/>
      <c r="BS7" s="7"/>
      <c r="BT7" s="7"/>
      <c r="BU7" s="7"/>
      <c r="BV7" s="7"/>
      <c r="BW7" s="7"/>
      <c r="BX7" s="7"/>
      <c r="BY7" s="7"/>
      <c r="BZ7" s="7"/>
      <c r="CA7" s="7"/>
      <c r="CB7" s="7"/>
      <c r="CC7" s="7"/>
      <c r="CD7" s="7"/>
      <c r="CE7" s="7"/>
      <c r="CF7" s="7"/>
      <c r="CG7" s="7"/>
      <c r="CH7" s="7"/>
      <c r="CI7" s="7"/>
      <c r="CJ7" s="7"/>
      <c r="CK7" s="7"/>
      <c r="CL7" s="7"/>
      <c r="CM7" s="7"/>
      <c r="CN7" s="7"/>
      <c r="CO7" s="7"/>
      <c r="CP7" s="7"/>
      <c r="CQ7" s="7"/>
      <c r="CR7" s="7"/>
      <c r="CS7" s="7"/>
      <c r="CT7" s="7"/>
      <c r="CU7" s="7"/>
      <c r="CV7" s="7"/>
      <c r="CW7" s="7"/>
      <c r="CX7" s="7"/>
      <c r="CY7" s="7"/>
      <c r="CZ7" s="7"/>
      <c r="DA7" s="7"/>
      <c r="DB7" s="7"/>
      <c r="DC7" s="7"/>
      <c r="DD7" s="7"/>
      <c r="DE7" s="7"/>
      <c r="DF7" s="7"/>
      <c r="DG7" s="7"/>
      <c r="DH7" s="7"/>
      <c r="DI7" s="7"/>
      <c r="DJ7" s="7"/>
      <c r="DK7" s="7"/>
      <c r="DL7" s="7"/>
      <c r="DM7" s="7"/>
      <c r="DN7" s="7"/>
      <c r="DO7" s="7"/>
      <c r="DP7" s="7"/>
      <c r="DQ7" s="7"/>
      <c r="DR7" s="7"/>
      <c r="DS7" s="7"/>
      <c r="DT7" s="7"/>
      <c r="DU7" s="7"/>
      <c r="DV7" s="7"/>
      <c r="DW7" s="7"/>
      <c r="DX7" s="7"/>
      <c r="DY7" s="7"/>
      <c r="DZ7" s="7"/>
      <c r="EA7" s="7"/>
      <c r="EB7" s="7"/>
      <c r="EC7" s="7"/>
      <c r="ED7" s="7"/>
    </row>
    <row r="8" spans="1:134" x14ac:dyDescent="0.2">
      <c r="B8" s="12" t="s">
        <v>52</v>
      </c>
      <c r="H8" s="23"/>
      <c r="I8" s="23"/>
      <c r="K8" s="142"/>
      <c r="L8" s="142"/>
      <c r="M8" s="142"/>
      <c r="N8" s="142"/>
      <c r="O8" s="142"/>
      <c r="P8" s="142"/>
      <c r="Q8" s="142"/>
      <c r="R8" s="142"/>
    </row>
    <row r="9" spans="1:134" x14ac:dyDescent="0.2">
      <c r="H9" s="23"/>
      <c r="I9" s="23"/>
      <c r="K9" s="142"/>
      <c r="L9" s="142"/>
      <c r="M9" s="142"/>
      <c r="N9" s="142"/>
      <c r="O9" s="142"/>
      <c r="P9" s="142"/>
      <c r="Q9" s="142"/>
      <c r="R9" s="142"/>
    </row>
    <row r="10" spans="1:134" ht="15" x14ac:dyDescent="0.25">
      <c r="B10" s="24" t="s">
        <v>309</v>
      </c>
      <c r="C10" s="23"/>
      <c r="D10" s="23"/>
      <c r="E10" s="23"/>
      <c r="F10" s="23"/>
      <c r="G10" s="23"/>
      <c r="H10" s="23"/>
      <c r="I10" s="23"/>
      <c r="K10" s="142"/>
      <c r="L10" s="142"/>
      <c r="M10" s="142"/>
      <c r="N10" s="142"/>
      <c r="O10" s="142"/>
      <c r="P10" s="142"/>
      <c r="Q10" s="142"/>
      <c r="R10" s="142"/>
    </row>
    <row r="11" spans="1:134" x14ac:dyDescent="0.2">
      <c r="B11" s="8" t="s">
        <v>46</v>
      </c>
      <c r="C11" s="8" t="s">
        <v>47</v>
      </c>
      <c r="D11" s="139" t="s">
        <v>40</v>
      </c>
      <c r="E11" s="139" t="s">
        <v>48</v>
      </c>
      <c r="F11" s="139" t="s">
        <v>49</v>
      </c>
      <c r="G11" s="139" t="s">
        <v>50</v>
      </c>
      <c r="H11" s="164"/>
      <c r="I11" s="23"/>
      <c r="J11" s="23"/>
      <c r="K11" s="142"/>
      <c r="L11" s="142"/>
      <c r="M11" s="142"/>
      <c r="N11" s="142"/>
      <c r="O11" s="142"/>
      <c r="P11" s="142"/>
      <c r="Q11" s="142"/>
      <c r="R11" s="142"/>
    </row>
    <row r="12" spans="1:134" x14ac:dyDescent="0.2">
      <c r="B12" s="21" t="s">
        <v>2</v>
      </c>
      <c r="C12" s="172">
        <v>40062</v>
      </c>
      <c r="D12" s="34">
        <f t="shared" ref="D12:G13" si="0">D6/$C6</f>
        <v>0.65683191053866508</v>
      </c>
      <c r="E12" s="34">
        <f t="shared" si="0"/>
        <v>0.19352503619389946</v>
      </c>
      <c r="F12" s="34">
        <f t="shared" si="0"/>
        <v>0.12620438320603064</v>
      </c>
      <c r="G12" s="34">
        <f t="shared" si="0"/>
        <v>2.106734561429784E-2</v>
      </c>
      <c r="H12" s="117"/>
      <c r="I12" s="23"/>
      <c r="K12" s="142"/>
      <c r="L12" s="142"/>
      <c r="M12" s="142"/>
      <c r="N12" s="142"/>
      <c r="O12" s="142"/>
      <c r="P12" s="142"/>
      <c r="Q12" s="142"/>
      <c r="R12" s="142"/>
    </row>
    <row r="13" spans="1:134" x14ac:dyDescent="0.2">
      <c r="B13" s="21" t="s">
        <v>51</v>
      </c>
      <c r="C13" s="172">
        <v>2372777</v>
      </c>
      <c r="D13" s="34">
        <f t="shared" si="0"/>
        <v>0.619942792769822</v>
      </c>
      <c r="E13" s="34">
        <f t="shared" si="0"/>
        <v>0.24293011943389539</v>
      </c>
      <c r="F13" s="34">
        <f t="shared" si="0"/>
        <v>0.124281380003262</v>
      </c>
      <c r="G13" s="34">
        <f t="shared" si="0"/>
        <v>1.2845707793020583E-2</v>
      </c>
      <c r="H13" s="117"/>
      <c r="I13" s="23"/>
      <c r="K13" s="142"/>
      <c r="L13" s="142"/>
      <c r="M13" s="142"/>
      <c r="N13" s="142"/>
      <c r="O13" s="142"/>
      <c r="P13" s="142"/>
      <c r="Q13" s="142"/>
      <c r="R13" s="142"/>
    </row>
    <row r="14" spans="1:134" ht="18.75" customHeight="1" x14ac:dyDescent="0.2">
      <c r="B14" s="12" t="s">
        <v>52</v>
      </c>
      <c r="H14" s="35"/>
      <c r="J14" s="19"/>
      <c r="K14" s="201"/>
      <c r="L14" s="201"/>
      <c r="M14" s="201"/>
      <c r="N14" s="230"/>
      <c r="O14" s="230"/>
      <c r="P14" s="230"/>
      <c r="Q14" s="230"/>
      <c r="R14" s="230"/>
      <c r="S14" s="19"/>
      <c r="T14" s="19"/>
    </row>
    <row r="15" spans="1:134" ht="18.75" customHeight="1" x14ac:dyDescent="0.2">
      <c r="H15" s="23"/>
      <c r="J15" s="19"/>
      <c r="K15" s="201"/>
      <c r="L15" s="201"/>
      <c r="M15" s="201"/>
      <c r="N15" s="201"/>
      <c r="O15" s="201"/>
      <c r="P15" s="201"/>
      <c r="Q15" s="201"/>
      <c r="R15" s="201"/>
      <c r="S15" s="19"/>
      <c r="T15" s="19"/>
    </row>
    <row r="16" spans="1:134" ht="18.75" customHeight="1" x14ac:dyDescent="0.2">
      <c r="H16" s="23"/>
      <c r="J16" s="19"/>
      <c r="K16" s="201"/>
      <c r="L16" s="201"/>
      <c r="M16" s="201"/>
      <c r="N16" s="201"/>
      <c r="O16" s="201"/>
      <c r="P16" s="201"/>
      <c r="Q16" s="201"/>
      <c r="R16" s="201"/>
      <c r="S16" s="19"/>
      <c r="T16" s="19"/>
    </row>
    <row r="17" spans="1:21" ht="18.75" customHeight="1" x14ac:dyDescent="0.2">
      <c r="H17" s="23"/>
      <c r="J17" s="19"/>
      <c r="K17" s="201"/>
      <c r="L17" s="201"/>
      <c r="M17" s="201"/>
      <c r="N17" s="201"/>
      <c r="O17" s="201"/>
      <c r="P17" s="201"/>
      <c r="Q17" s="201"/>
      <c r="R17" s="201"/>
      <c r="S17" s="19"/>
      <c r="T17" s="19"/>
    </row>
    <row r="18" spans="1:21" ht="18.75" customHeight="1" x14ac:dyDescent="0.2">
      <c r="H18" s="23"/>
      <c r="J18" s="19"/>
      <c r="K18" s="201"/>
      <c r="L18" s="201"/>
      <c r="M18" s="201"/>
      <c r="N18" s="201"/>
      <c r="O18" s="201"/>
      <c r="P18" s="201"/>
      <c r="Q18" s="201"/>
      <c r="R18" s="201"/>
      <c r="S18" s="19"/>
      <c r="T18" s="19"/>
    </row>
    <row r="19" spans="1:21" ht="15" x14ac:dyDescent="0.25">
      <c r="B19" s="24" t="s">
        <v>305</v>
      </c>
      <c r="C19" s="23"/>
      <c r="D19" s="23"/>
      <c r="E19" s="23"/>
      <c r="F19" s="23"/>
      <c r="G19" s="23"/>
      <c r="H19" s="23"/>
      <c r="J19" s="19"/>
      <c r="K19" s="201"/>
      <c r="L19" s="201"/>
      <c r="M19" s="231"/>
      <c r="N19" s="232"/>
      <c r="O19" s="232"/>
      <c r="P19" s="232"/>
      <c r="Q19" s="232"/>
      <c r="R19" s="232"/>
      <c r="S19" s="19"/>
      <c r="T19" s="19"/>
    </row>
    <row r="20" spans="1:21" ht="15" x14ac:dyDescent="0.2">
      <c r="B20" s="8" t="s">
        <v>58</v>
      </c>
      <c r="C20" s="8" t="s">
        <v>47</v>
      </c>
      <c r="D20" s="8" t="s">
        <v>41</v>
      </c>
      <c r="E20" s="8" t="s">
        <v>42</v>
      </c>
      <c r="F20" s="8" t="s">
        <v>43</v>
      </c>
      <c r="G20" s="8" t="s">
        <v>59</v>
      </c>
      <c r="H20" s="139" t="s">
        <v>60</v>
      </c>
      <c r="I20" s="65" t="s">
        <v>61</v>
      </c>
      <c r="J20" s="19"/>
      <c r="K20" s="19"/>
      <c r="L20" s="19"/>
      <c r="M20" s="231"/>
      <c r="N20" s="232"/>
      <c r="O20" s="232"/>
      <c r="P20" s="232"/>
      <c r="Q20" s="232"/>
      <c r="R20" s="232"/>
      <c r="S20" s="19"/>
      <c r="T20" s="19"/>
    </row>
    <row r="21" spans="1:21" ht="15" x14ac:dyDescent="0.2">
      <c r="A21" s="468">
        <f t="shared" ref="A21:A27" si="1">C21/$C$27</f>
        <v>0.16516898806849384</v>
      </c>
      <c r="B21" s="21" t="s">
        <v>62</v>
      </c>
      <c r="C21" s="172">
        <v>6617</v>
      </c>
      <c r="D21" s="172">
        <v>2571</v>
      </c>
      <c r="E21" s="172">
        <v>2051</v>
      </c>
      <c r="F21" s="172">
        <v>1438</v>
      </c>
      <c r="G21" s="172">
        <v>557</v>
      </c>
      <c r="H21" s="122">
        <f t="shared" ref="H21:H27" si="2">C21/C$27</f>
        <v>0.16516898806849384</v>
      </c>
      <c r="I21" s="122">
        <f t="shared" ref="I21:I27" si="3">F21/F$27</f>
        <v>0.18547658970721012</v>
      </c>
      <c r="J21" s="19"/>
      <c r="K21" s="19"/>
      <c r="L21" s="19"/>
      <c r="M21" s="231"/>
      <c r="N21" s="232"/>
      <c r="O21" s="232"/>
      <c r="P21" s="232"/>
      <c r="Q21" s="232"/>
      <c r="R21" s="232"/>
      <c r="S21" s="19"/>
      <c r="T21" s="19"/>
    </row>
    <row r="22" spans="1:21" ht="15" x14ac:dyDescent="0.2">
      <c r="A22" s="468">
        <f t="shared" si="1"/>
        <v>1.8246717587739006E-2</v>
      </c>
      <c r="B22" s="21" t="s">
        <v>63</v>
      </c>
      <c r="C22" s="172">
        <v>731</v>
      </c>
      <c r="D22" s="172">
        <v>276</v>
      </c>
      <c r="E22" s="172">
        <v>173</v>
      </c>
      <c r="F22" s="172">
        <v>77</v>
      </c>
      <c r="G22" s="172">
        <v>205</v>
      </c>
      <c r="H22" s="122">
        <f t="shared" si="2"/>
        <v>1.8246717587739006E-2</v>
      </c>
      <c r="I22" s="122">
        <f t="shared" si="3"/>
        <v>9.9316393654069399E-3</v>
      </c>
      <c r="J22" s="19"/>
      <c r="K22" s="19"/>
      <c r="L22" s="19"/>
      <c r="M22" s="231"/>
      <c r="N22" s="232"/>
      <c r="O22" s="232"/>
      <c r="P22" s="232"/>
      <c r="Q22" s="232"/>
      <c r="R22" s="232"/>
      <c r="S22" s="19"/>
      <c r="T22" s="19"/>
    </row>
    <row r="23" spans="1:21" ht="15" x14ac:dyDescent="0.2">
      <c r="A23" s="468">
        <f t="shared" si="1"/>
        <v>0.48649593130647495</v>
      </c>
      <c r="B23" s="21" t="s">
        <v>64</v>
      </c>
      <c r="C23" s="172">
        <v>19490</v>
      </c>
      <c r="D23" s="172">
        <v>6212</v>
      </c>
      <c r="E23" s="172">
        <v>6417</v>
      </c>
      <c r="F23" s="172">
        <v>3875</v>
      </c>
      <c r="G23" s="172">
        <v>2986</v>
      </c>
      <c r="H23" s="122">
        <f t="shared" si="2"/>
        <v>0.48649593130647495</v>
      </c>
      <c r="I23" s="122">
        <f t="shared" si="3"/>
        <v>0.49980652650586871</v>
      </c>
      <c r="J23" s="19"/>
      <c r="K23" s="19"/>
      <c r="L23" s="19"/>
      <c r="M23" s="231"/>
      <c r="N23" s="232"/>
      <c r="O23" s="232"/>
      <c r="P23" s="232"/>
      <c r="Q23" s="232"/>
      <c r="R23" s="232"/>
      <c r="S23" s="19"/>
      <c r="T23" s="19"/>
    </row>
    <row r="24" spans="1:21" ht="15" x14ac:dyDescent="0.2">
      <c r="A24" s="468">
        <f t="shared" si="1"/>
        <v>0.17455444061704359</v>
      </c>
      <c r="B24" s="21" t="s">
        <v>65</v>
      </c>
      <c r="C24" s="172">
        <v>6993</v>
      </c>
      <c r="D24" s="172">
        <v>2372</v>
      </c>
      <c r="E24" s="172">
        <v>2072</v>
      </c>
      <c r="F24" s="172">
        <v>1215</v>
      </c>
      <c r="G24" s="172">
        <v>1334</v>
      </c>
      <c r="H24" s="122">
        <f t="shared" si="2"/>
        <v>0.17455444061704359</v>
      </c>
      <c r="I24" s="122">
        <f t="shared" si="3"/>
        <v>0.15671353024635626</v>
      </c>
      <c r="J24" s="19"/>
      <c r="K24" s="19"/>
      <c r="L24" s="19"/>
      <c r="M24" s="231"/>
      <c r="N24" s="232"/>
      <c r="O24" s="232"/>
      <c r="P24" s="232"/>
      <c r="Q24" s="232"/>
      <c r="R24" s="232"/>
      <c r="S24" s="19"/>
      <c r="T24" s="19"/>
    </row>
    <row r="25" spans="1:21" ht="15" x14ac:dyDescent="0.2">
      <c r="A25" s="468">
        <f t="shared" si="1"/>
        <v>8.5292796165942791E-2</v>
      </c>
      <c r="B25" s="21" t="s">
        <v>66</v>
      </c>
      <c r="C25" s="172">
        <v>3417</v>
      </c>
      <c r="D25" s="172">
        <v>1427</v>
      </c>
      <c r="E25" s="172">
        <v>903</v>
      </c>
      <c r="F25" s="172">
        <v>658</v>
      </c>
      <c r="G25" s="172">
        <v>429</v>
      </c>
      <c r="H25" s="122">
        <f t="shared" si="2"/>
        <v>8.5292796165942791E-2</v>
      </c>
      <c r="I25" s="122">
        <f t="shared" si="3"/>
        <v>8.4870372758932028E-2</v>
      </c>
      <c r="J25" s="19"/>
      <c r="K25" s="19"/>
      <c r="L25" s="19"/>
      <c r="M25" s="231"/>
      <c r="N25" s="232"/>
      <c r="O25" s="232"/>
      <c r="P25" s="232"/>
      <c r="Q25" s="232"/>
      <c r="R25" s="232"/>
      <c r="S25" s="19"/>
      <c r="T25" s="19"/>
    </row>
    <row r="26" spans="1:21" ht="15" x14ac:dyDescent="0.2">
      <c r="A26" s="468">
        <f t="shared" si="1"/>
        <v>7.0241126254305827E-2</v>
      </c>
      <c r="B26" s="21" t="s">
        <v>67</v>
      </c>
      <c r="C26" s="172">
        <v>2814</v>
      </c>
      <c r="D26" s="172">
        <v>1112</v>
      </c>
      <c r="E26" s="172">
        <v>823</v>
      </c>
      <c r="F26" s="172">
        <v>490</v>
      </c>
      <c r="G26" s="172">
        <v>389</v>
      </c>
      <c r="H26" s="122">
        <f t="shared" si="2"/>
        <v>7.0241126254305827E-2</v>
      </c>
      <c r="I26" s="122">
        <f t="shared" si="3"/>
        <v>6.3201341416225978E-2</v>
      </c>
      <c r="J26" s="19"/>
      <c r="K26" s="19"/>
      <c r="L26" s="19"/>
      <c r="M26" s="231"/>
      <c r="N26" s="232"/>
      <c r="O26" s="232"/>
      <c r="P26" s="232"/>
      <c r="Q26" s="232"/>
      <c r="R26" s="232"/>
      <c r="S26" s="19"/>
      <c r="T26" s="19"/>
    </row>
    <row r="27" spans="1:21" ht="15" x14ac:dyDescent="0.2">
      <c r="A27" s="468">
        <f t="shared" si="1"/>
        <v>1</v>
      </c>
      <c r="B27" s="21" t="s">
        <v>68</v>
      </c>
      <c r="C27" s="172">
        <v>40062</v>
      </c>
      <c r="D27" s="172">
        <v>13970</v>
      </c>
      <c r="E27" s="172">
        <v>12439</v>
      </c>
      <c r="F27" s="172">
        <v>7753</v>
      </c>
      <c r="G27" s="172">
        <v>5900</v>
      </c>
      <c r="H27" s="123">
        <f t="shared" si="2"/>
        <v>1</v>
      </c>
      <c r="I27" s="123">
        <f t="shared" si="3"/>
        <v>1</v>
      </c>
      <c r="J27" s="19"/>
      <c r="K27" s="19"/>
      <c r="L27" s="19"/>
      <c r="M27" s="231"/>
      <c r="N27" s="232"/>
      <c r="O27" s="232"/>
      <c r="P27" s="232"/>
      <c r="Q27" s="232"/>
      <c r="R27" s="232"/>
      <c r="S27" s="19"/>
      <c r="T27" s="19"/>
    </row>
    <row r="28" spans="1:21" ht="15" x14ac:dyDescent="0.2">
      <c r="A28" s="469"/>
      <c r="B28" s="12" t="s">
        <v>52</v>
      </c>
      <c r="C28" s="23"/>
      <c r="D28" s="23"/>
      <c r="E28" s="23"/>
      <c r="F28" s="23"/>
      <c r="G28" s="23"/>
      <c r="H28" s="23"/>
      <c r="J28" s="19"/>
      <c r="K28" s="19"/>
      <c r="L28" s="19"/>
      <c r="M28" s="231"/>
      <c r="N28" s="232"/>
      <c r="O28" s="232"/>
      <c r="P28" s="232"/>
      <c r="Q28" s="232"/>
      <c r="R28" s="232"/>
      <c r="S28" s="19"/>
      <c r="T28" s="19"/>
    </row>
    <row r="29" spans="1:21" ht="15" x14ac:dyDescent="0.2">
      <c r="C29" s="23"/>
      <c r="D29" s="23"/>
      <c r="E29" s="23"/>
      <c r="F29" s="23"/>
      <c r="G29" s="23"/>
      <c r="H29" s="23"/>
      <c r="J29" s="19"/>
      <c r="K29" s="19"/>
      <c r="L29" s="19"/>
      <c r="M29" s="231"/>
      <c r="N29" s="232"/>
      <c r="O29" s="232"/>
      <c r="P29" s="232"/>
      <c r="Q29" s="232"/>
      <c r="R29" s="232"/>
      <c r="S29" s="19"/>
      <c r="T29" s="19"/>
    </row>
    <row r="30" spans="1:21" ht="15" x14ac:dyDescent="0.25">
      <c r="B30" s="24" t="s">
        <v>306</v>
      </c>
      <c r="C30" s="23"/>
      <c r="D30" s="23"/>
      <c r="E30" s="23"/>
      <c r="F30" s="23"/>
      <c r="G30" s="23"/>
      <c r="H30" s="23"/>
      <c r="J30" s="24" t="s">
        <v>307</v>
      </c>
      <c r="K30" s="19"/>
      <c r="L30" s="19"/>
      <c r="M30" s="231"/>
      <c r="N30" s="232"/>
      <c r="O30" s="232"/>
      <c r="P30" s="232"/>
      <c r="Q30" s="232"/>
      <c r="R30" s="232"/>
      <c r="S30" s="19"/>
      <c r="T30" s="19"/>
    </row>
    <row r="31" spans="1:21" x14ac:dyDescent="0.2">
      <c r="B31" s="8" t="s">
        <v>58</v>
      </c>
      <c r="C31" s="124" t="s">
        <v>47</v>
      </c>
      <c r="D31" s="8" t="s">
        <v>41</v>
      </c>
      <c r="E31" s="8" t="s">
        <v>42</v>
      </c>
      <c r="F31" s="8" t="s">
        <v>43</v>
      </c>
      <c r="G31" s="8" t="s">
        <v>59</v>
      </c>
      <c r="H31" s="124" t="s">
        <v>47</v>
      </c>
      <c r="I31" s="23"/>
      <c r="J31" s="8" t="s">
        <v>58</v>
      </c>
      <c r="K31" s="124" t="s">
        <v>47</v>
      </c>
      <c r="L31" s="8" t="s">
        <v>41</v>
      </c>
      <c r="M31" s="8" t="s">
        <v>42</v>
      </c>
      <c r="N31" s="8" t="s">
        <v>43</v>
      </c>
      <c r="O31" s="8" t="s">
        <v>59</v>
      </c>
      <c r="P31" s="232"/>
      <c r="Q31" s="232"/>
      <c r="R31" s="232"/>
      <c r="S31" s="232"/>
      <c r="T31" s="19"/>
      <c r="U31" s="19"/>
    </row>
    <row r="32" spans="1:21" x14ac:dyDescent="0.2">
      <c r="B32" s="21" t="s">
        <v>62</v>
      </c>
      <c r="C32" s="172">
        <v>6617</v>
      </c>
      <c r="D32" s="123">
        <f t="shared" ref="D32:G37" si="4">D21/$C21</f>
        <v>0.38854465769986396</v>
      </c>
      <c r="E32" s="123">
        <f t="shared" si="4"/>
        <v>0.30995919601027655</v>
      </c>
      <c r="F32" s="123">
        <f t="shared" si="4"/>
        <v>0.21731902674928216</v>
      </c>
      <c r="G32" s="123">
        <f t="shared" si="4"/>
        <v>8.41771195405773E-2</v>
      </c>
      <c r="H32" s="123">
        <f t="shared" ref="H32:H37" si="5">C21/$C21</f>
        <v>1</v>
      </c>
      <c r="I32" s="23"/>
      <c r="J32" s="21" t="s">
        <v>62</v>
      </c>
      <c r="K32" s="172">
        <v>6617</v>
      </c>
      <c r="L32" s="123">
        <f t="shared" ref="L32:O38" si="6">D21/D$27</f>
        <v>0.1840372226198998</v>
      </c>
      <c r="M32" s="123">
        <f t="shared" si="6"/>
        <v>0.16488463702870004</v>
      </c>
      <c r="N32" s="123">
        <f t="shared" si="6"/>
        <v>0.18547658970721012</v>
      </c>
      <c r="O32" s="123">
        <f t="shared" si="6"/>
        <v>9.4406779661016946E-2</v>
      </c>
      <c r="P32" s="232"/>
      <c r="Q32" s="232"/>
      <c r="R32" s="232"/>
      <c r="S32" s="232"/>
      <c r="T32" s="19"/>
      <c r="U32" s="19"/>
    </row>
    <row r="33" spans="2:21" x14ac:dyDescent="0.2">
      <c r="B33" s="21" t="s">
        <v>63</v>
      </c>
      <c r="C33" s="172">
        <v>369</v>
      </c>
      <c r="D33" s="123">
        <f t="shared" si="4"/>
        <v>0.37756497948016415</v>
      </c>
      <c r="E33" s="123">
        <f t="shared" si="4"/>
        <v>0.23666210670314639</v>
      </c>
      <c r="F33" s="123">
        <f t="shared" si="4"/>
        <v>0.10533515731874145</v>
      </c>
      <c r="G33" s="123">
        <f t="shared" si="4"/>
        <v>0.280437756497948</v>
      </c>
      <c r="H33" s="123">
        <f t="shared" si="5"/>
        <v>1</v>
      </c>
      <c r="I33" s="23"/>
      <c r="J33" s="21" t="s">
        <v>63</v>
      </c>
      <c r="K33" s="172">
        <v>369</v>
      </c>
      <c r="L33" s="123">
        <f t="shared" si="6"/>
        <v>1.975662133142448E-2</v>
      </c>
      <c r="M33" s="123">
        <f t="shared" si="6"/>
        <v>1.3907870407589035E-2</v>
      </c>
      <c r="N33" s="123">
        <f t="shared" si="6"/>
        <v>9.9316393654069399E-3</v>
      </c>
      <c r="O33" s="123">
        <f t="shared" si="6"/>
        <v>3.4745762711864407E-2</v>
      </c>
      <c r="P33" s="232"/>
      <c r="Q33" s="232"/>
      <c r="R33" s="232"/>
      <c r="S33" s="232"/>
      <c r="T33" s="19"/>
      <c r="U33" s="19"/>
    </row>
    <row r="34" spans="2:21" x14ac:dyDescent="0.2">
      <c r="B34" s="21" t="s">
        <v>64</v>
      </c>
      <c r="C34" s="172">
        <v>18868</v>
      </c>
      <c r="D34" s="123">
        <f t="shared" si="4"/>
        <v>0.31872755259107233</v>
      </c>
      <c r="E34" s="123">
        <f t="shared" si="4"/>
        <v>0.32924576706003078</v>
      </c>
      <c r="F34" s="123">
        <f t="shared" si="4"/>
        <v>0.19881990764494611</v>
      </c>
      <c r="G34" s="123">
        <f t="shared" si="4"/>
        <v>0.15320677270395075</v>
      </c>
      <c r="H34" s="123">
        <f t="shared" si="5"/>
        <v>1</v>
      </c>
      <c r="I34" s="23"/>
      <c r="J34" s="21" t="s">
        <v>64</v>
      </c>
      <c r="K34" s="172">
        <v>18868</v>
      </c>
      <c r="L34" s="123">
        <f t="shared" si="6"/>
        <v>0.44466714387974232</v>
      </c>
      <c r="M34" s="123">
        <f t="shared" si="6"/>
        <v>0.51587748211271001</v>
      </c>
      <c r="N34" s="123">
        <f t="shared" si="6"/>
        <v>0.49980652650586871</v>
      </c>
      <c r="O34" s="123">
        <f t="shared" si="6"/>
        <v>0.50610169491525425</v>
      </c>
      <c r="P34" s="232"/>
      <c r="Q34" s="232"/>
      <c r="R34" s="232"/>
      <c r="S34" s="232"/>
      <c r="T34" s="19"/>
      <c r="U34" s="19"/>
    </row>
    <row r="35" spans="2:21" x14ac:dyDescent="0.2">
      <c r="B35" s="21" t="s">
        <v>65</v>
      </c>
      <c r="C35" s="172">
        <v>6993</v>
      </c>
      <c r="D35" s="123">
        <f t="shared" si="4"/>
        <v>0.33919633919633918</v>
      </c>
      <c r="E35" s="123">
        <f t="shared" si="4"/>
        <v>0.29629629629629628</v>
      </c>
      <c r="F35" s="123">
        <f t="shared" si="4"/>
        <v>0.17374517374517376</v>
      </c>
      <c r="G35" s="123">
        <f t="shared" si="4"/>
        <v>0.19076219076219075</v>
      </c>
      <c r="H35" s="123">
        <f t="shared" si="5"/>
        <v>1</v>
      </c>
      <c r="I35" s="23"/>
      <c r="J35" s="21" t="s">
        <v>65</v>
      </c>
      <c r="K35" s="172">
        <v>6993</v>
      </c>
      <c r="L35" s="123">
        <f t="shared" si="6"/>
        <v>0.16979241231209735</v>
      </c>
      <c r="M35" s="123">
        <f t="shared" si="6"/>
        <v>0.16657287563308948</v>
      </c>
      <c r="N35" s="123">
        <f t="shared" si="6"/>
        <v>0.15671353024635626</v>
      </c>
      <c r="O35" s="123">
        <f t="shared" si="6"/>
        <v>0.22610169491525423</v>
      </c>
      <c r="P35" s="232"/>
      <c r="Q35" s="232"/>
      <c r="R35" s="232"/>
      <c r="S35" s="232"/>
      <c r="T35" s="19"/>
      <c r="U35" s="19"/>
    </row>
    <row r="36" spans="2:21" x14ac:dyDescent="0.2">
      <c r="B36" s="21" t="s">
        <v>66</v>
      </c>
      <c r="C36" s="172">
        <v>2918</v>
      </c>
      <c r="D36" s="123">
        <f t="shared" si="4"/>
        <v>0.41761779338601113</v>
      </c>
      <c r="E36" s="123">
        <f t="shared" si="4"/>
        <v>0.26426690079016679</v>
      </c>
      <c r="F36" s="123">
        <f t="shared" si="4"/>
        <v>0.19256657887035411</v>
      </c>
      <c r="G36" s="123">
        <f t="shared" si="4"/>
        <v>0.12554872695346794</v>
      </c>
      <c r="H36" s="123">
        <f t="shared" si="5"/>
        <v>1</v>
      </c>
      <c r="I36" s="23"/>
      <c r="J36" s="21" t="s">
        <v>66</v>
      </c>
      <c r="K36" s="172">
        <v>2918</v>
      </c>
      <c r="L36" s="123">
        <f t="shared" si="6"/>
        <v>0.10214745884037223</v>
      </c>
      <c r="M36" s="123">
        <f t="shared" si="6"/>
        <v>7.259425998874508E-2</v>
      </c>
      <c r="N36" s="123">
        <f t="shared" si="6"/>
        <v>8.4870372758932028E-2</v>
      </c>
      <c r="O36" s="123">
        <f t="shared" si="6"/>
        <v>7.2711864406779667E-2</v>
      </c>
      <c r="P36" s="232"/>
      <c r="Q36" s="232"/>
      <c r="R36" s="232"/>
      <c r="S36" s="232"/>
      <c r="T36" s="19"/>
      <c r="U36" s="19"/>
    </row>
    <row r="37" spans="2:21" x14ac:dyDescent="0.2">
      <c r="B37" s="21" t="s">
        <v>67</v>
      </c>
      <c r="C37" s="172">
        <v>2814</v>
      </c>
      <c r="D37" s="123">
        <f t="shared" si="4"/>
        <v>0.39516702203269366</v>
      </c>
      <c r="E37" s="123">
        <f t="shared" si="4"/>
        <v>0.29246624022743428</v>
      </c>
      <c r="F37" s="123">
        <f t="shared" si="4"/>
        <v>0.17412935323383086</v>
      </c>
      <c r="G37" s="123">
        <f t="shared" si="4"/>
        <v>0.13823738450604123</v>
      </c>
      <c r="H37" s="123">
        <f t="shared" si="5"/>
        <v>1</v>
      </c>
      <c r="I37" s="23"/>
      <c r="J37" s="21" t="s">
        <v>67</v>
      </c>
      <c r="K37" s="172">
        <v>2814</v>
      </c>
      <c r="L37" s="123">
        <f t="shared" si="6"/>
        <v>7.9599141016463856E-2</v>
      </c>
      <c r="M37" s="123">
        <f t="shared" si="6"/>
        <v>6.6162874829166329E-2</v>
      </c>
      <c r="N37" s="123">
        <f t="shared" si="6"/>
        <v>6.3201341416225978E-2</v>
      </c>
      <c r="O37" s="123">
        <f t="shared" si="6"/>
        <v>6.593220338983051E-2</v>
      </c>
      <c r="P37" s="232"/>
      <c r="Q37" s="232"/>
      <c r="R37" s="232"/>
      <c r="S37" s="232"/>
      <c r="T37" s="19"/>
      <c r="U37" s="19"/>
    </row>
    <row r="38" spans="2:21" x14ac:dyDescent="0.2">
      <c r="B38" s="21" t="s">
        <v>2</v>
      </c>
      <c r="C38" s="172">
        <v>40062</v>
      </c>
      <c r="D38" s="123">
        <f t="shared" ref="D38:G38" si="7">D27/$C27</f>
        <v>0.34870950027457442</v>
      </c>
      <c r="E38" s="123">
        <f t="shared" si="7"/>
        <v>0.31049373471119762</v>
      </c>
      <c r="F38" s="123">
        <f t="shared" si="7"/>
        <v>0.19352503619389946</v>
      </c>
      <c r="G38" s="123">
        <f t="shared" si="7"/>
        <v>0.14727172882032849</v>
      </c>
      <c r="H38" s="123">
        <f t="shared" ref="H38" si="8">C27/$C27</f>
        <v>1</v>
      </c>
      <c r="I38" s="23"/>
      <c r="J38" s="21" t="s">
        <v>2</v>
      </c>
      <c r="K38" s="172">
        <v>40062</v>
      </c>
      <c r="L38" s="123">
        <f t="shared" si="6"/>
        <v>1</v>
      </c>
      <c r="M38" s="123">
        <f t="shared" si="6"/>
        <v>1</v>
      </c>
      <c r="N38" s="123">
        <f t="shared" si="6"/>
        <v>1</v>
      </c>
      <c r="O38" s="123">
        <f t="shared" si="6"/>
        <v>1</v>
      </c>
      <c r="P38" s="232"/>
      <c r="Q38" s="232"/>
      <c r="R38" s="232"/>
      <c r="S38" s="232"/>
      <c r="T38" s="19"/>
      <c r="U38" s="19"/>
    </row>
    <row r="39" spans="2:21" ht="15" x14ac:dyDescent="0.2">
      <c r="B39" s="12" t="s">
        <v>52</v>
      </c>
      <c r="C39" s="23"/>
      <c r="D39" s="23"/>
      <c r="E39" s="23"/>
      <c r="F39" s="23"/>
      <c r="G39" s="23"/>
      <c r="H39" s="23"/>
      <c r="J39" s="19"/>
      <c r="K39" s="19"/>
      <c r="L39" s="19"/>
      <c r="M39" s="231"/>
      <c r="N39" s="232"/>
      <c r="O39" s="232"/>
      <c r="P39" s="232"/>
      <c r="Q39" s="232"/>
      <c r="R39" s="232"/>
      <c r="S39" s="19"/>
      <c r="T39" s="19"/>
    </row>
    <row r="40" spans="2:21" ht="15" x14ac:dyDescent="0.2">
      <c r="C40" s="23"/>
      <c r="D40" s="23"/>
      <c r="E40" s="23"/>
      <c r="F40" s="23"/>
      <c r="G40" s="23"/>
      <c r="H40" s="23"/>
      <c r="J40" s="19"/>
      <c r="K40" s="19"/>
      <c r="L40" s="19"/>
      <c r="M40" s="231"/>
      <c r="N40" s="232"/>
      <c r="O40" s="232"/>
      <c r="P40" s="232"/>
      <c r="Q40" s="232"/>
      <c r="R40" s="232"/>
      <c r="S40" s="19"/>
      <c r="T40" s="19"/>
    </row>
    <row r="41" spans="2:21" ht="15" x14ac:dyDescent="0.2">
      <c r="C41" s="23"/>
      <c r="D41" s="23"/>
      <c r="E41" s="23"/>
      <c r="F41" s="23"/>
      <c r="G41" s="23"/>
      <c r="H41" s="23"/>
      <c r="J41" s="19"/>
      <c r="K41" s="19"/>
      <c r="L41" s="19"/>
      <c r="M41" s="231"/>
      <c r="N41" s="232"/>
      <c r="O41" s="232"/>
      <c r="P41" s="232"/>
      <c r="Q41" s="232"/>
      <c r="R41" s="232"/>
      <c r="S41" s="19"/>
      <c r="T41" s="19"/>
    </row>
    <row r="42" spans="2:21" ht="15" x14ac:dyDescent="0.2">
      <c r="C42" s="23"/>
      <c r="D42" s="23"/>
      <c r="E42" s="23"/>
      <c r="F42" s="23"/>
      <c r="G42" s="23"/>
      <c r="H42" s="23"/>
      <c r="J42" s="19"/>
      <c r="K42" s="19"/>
      <c r="L42" s="19"/>
      <c r="M42" s="231"/>
      <c r="N42" s="232"/>
      <c r="O42" s="232"/>
      <c r="P42" s="232"/>
      <c r="Q42" s="232"/>
      <c r="R42" s="232"/>
      <c r="S42" s="19"/>
      <c r="T42" s="19"/>
    </row>
    <row r="43" spans="2:21" ht="15" x14ac:dyDescent="0.2">
      <c r="C43" s="23"/>
      <c r="D43" s="23"/>
      <c r="E43" s="23"/>
      <c r="F43" s="23"/>
      <c r="G43" s="23"/>
      <c r="H43" s="23"/>
      <c r="J43" s="19"/>
      <c r="K43" s="19"/>
      <c r="L43" s="19"/>
      <c r="M43" s="231"/>
      <c r="N43" s="232"/>
      <c r="O43" s="232"/>
      <c r="P43" s="232"/>
      <c r="Q43" s="232"/>
      <c r="R43" s="232"/>
      <c r="S43" s="19"/>
      <c r="T43" s="19"/>
    </row>
    <row r="44" spans="2:21" ht="15" x14ac:dyDescent="0.2">
      <c r="C44" s="23"/>
      <c r="D44" s="23"/>
      <c r="E44" s="23"/>
      <c r="F44" s="23"/>
      <c r="G44" s="23"/>
      <c r="H44" s="23"/>
      <c r="J44" s="19"/>
      <c r="K44" s="19"/>
      <c r="L44" s="19"/>
      <c r="M44" s="231"/>
      <c r="N44" s="232"/>
      <c r="O44" s="232"/>
      <c r="P44" s="232"/>
      <c r="Q44" s="232"/>
      <c r="R44" s="232"/>
      <c r="S44" s="19"/>
      <c r="T44" s="19"/>
    </row>
    <row r="45" spans="2:21" ht="15" x14ac:dyDescent="0.2">
      <c r="C45" s="23"/>
      <c r="D45" s="23"/>
      <c r="E45" s="23"/>
      <c r="F45" s="23"/>
      <c r="G45" s="23"/>
      <c r="H45" s="23"/>
      <c r="J45" s="19"/>
      <c r="K45" s="19"/>
      <c r="L45" s="19"/>
      <c r="M45" s="231"/>
      <c r="N45" s="232"/>
      <c r="O45" s="232"/>
      <c r="P45" s="232"/>
      <c r="Q45" s="232"/>
      <c r="R45" s="232"/>
      <c r="S45" s="19"/>
      <c r="T45" s="19"/>
    </row>
    <row r="46" spans="2:21" ht="15" x14ac:dyDescent="0.2">
      <c r="C46" s="23"/>
      <c r="D46" s="23"/>
      <c r="E46" s="23"/>
      <c r="F46" s="23"/>
      <c r="G46" s="23"/>
      <c r="H46" s="23"/>
      <c r="J46" s="19"/>
      <c r="K46" s="19"/>
      <c r="L46" s="19"/>
      <c r="M46" s="231"/>
      <c r="N46" s="232"/>
      <c r="O46" s="232"/>
      <c r="P46" s="232"/>
      <c r="Q46" s="232"/>
      <c r="R46" s="232"/>
      <c r="S46" s="19"/>
      <c r="T46" s="19"/>
    </row>
    <row r="47" spans="2:21" ht="15" x14ac:dyDescent="0.2">
      <c r="C47" s="23"/>
      <c r="D47" s="23"/>
      <c r="E47" s="23"/>
      <c r="F47" s="23"/>
      <c r="G47" s="23"/>
      <c r="H47" s="23"/>
      <c r="J47" s="19"/>
      <c r="K47" s="19"/>
      <c r="L47" s="19"/>
      <c r="M47" s="231"/>
      <c r="N47" s="232"/>
      <c r="O47" s="232"/>
      <c r="P47" s="232"/>
      <c r="Q47" s="232"/>
      <c r="R47" s="232"/>
      <c r="S47" s="19"/>
      <c r="T47" s="19"/>
    </row>
    <row r="48" spans="2:21" ht="15" x14ac:dyDescent="0.2">
      <c r="C48" s="23"/>
      <c r="D48" s="23"/>
      <c r="E48" s="23"/>
      <c r="F48" s="23"/>
      <c r="G48" s="23"/>
      <c r="H48" s="23"/>
      <c r="J48" s="19"/>
      <c r="K48" s="19"/>
      <c r="L48" s="19"/>
      <c r="M48" s="231"/>
      <c r="N48" s="232"/>
      <c r="O48" s="232"/>
      <c r="P48" s="232"/>
      <c r="Q48" s="232"/>
      <c r="R48" s="232"/>
      <c r="S48" s="19"/>
      <c r="T48" s="19"/>
    </row>
    <row r="49" spans="3:20" ht="15" x14ac:dyDescent="0.2">
      <c r="C49" s="23"/>
      <c r="D49" s="23"/>
      <c r="E49" s="23"/>
      <c r="F49" s="23"/>
      <c r="G49" s="23"/>
      <c r="H49" s="23"/>
      <c r="J49" s="19"/>
      <c r="K49" s="19"/>
      <c r="L49" s="19"/>
      <c r="M49" s="231"/>
      <c r="N49" s="232"/>
      <c r="O49" s="232"/>
      <c r="P49" s="232"/>
      <c r="Q49" s="232"/>
      <c r="R49" s="232"/>
      <c r="S49" s="19"/>
      <c r="T49" s="19"/>
    </row>
    <row r="50" spans="3:20" ht="15" x14ac:dyDescent="0.2">
      <c r="C50" s="23"/>
      <c r="D50" s="23"/>
      <c r="E50" s="23"/>
      <c r="F50" s="23"/>
      <c r="G50" s="23"/>
      <c r="H50" s="23"/>
      <c r="J50" s="19"/>
      <c r="K50" s="19"/>
      <c r="L50" s="19"/>
      <c r="M50" s="231"/>
      <c r="N50" s="232"/>
      <c r="O50" s="232"/>
      <c r="P50" s="232"/>
      <c r="Q50" s="232"/>
      <c r="R50" s="232"/>
      <c r="S50" s="19"/>
      <c r="T50" s="19"/>
    </row>
    <row r="51" spans="3:20" ht="15" x14ac:dyDescent="0.2">
      <c r="C51" s="23"/>
      <c r="D51" s="23"/>
      <c r="E51" s="23"/>
      <c r="F51" s="23"/>
      <c r="G51" s="23"/>
      <c r="H51" s="23"/>
      <c r="J51" s="19"/>
      <c r="K51" s="19"/>
      <c r="L51" s="19"/>
      <c r="M51" s="231"/>
      <c r="N51" s="232"/>
      <c r="O51" s="232"/>
      <c r="P51" s="232"/>
      <c r="Q51" s="232"/>
      <c r="R51" s="232"/>
      <c r="S51" s="19"/>
      <c r="T51" s="19"/>
    </row>
    <row r="52" spans="3:20" ht="15" x14ac:dyDescent="0.2">
      <c r="C52" s="23"/>
      <c r="D52" s="23"/>
      <c r="E52" s="23"/>
      <c r="F52" s="23"/>
      <c r="G52" s="23"/>
      <c r="H52" s="23"/>
      <c r="J52" s="19"/>
      <c r="K52" s="19"/>
      <c r="L52" s="19"/>
      <c r="M52" s="231"/>
      <c r="N52" s="232"/>
      <c r="O52" s="232"/>
      <c r="P52" s="232"/>
      <c r="Q52" s="232"/>
      <c r="R52" s="232"/>
      <c r="S52" s="19"/>
      <c r="T52" s="19"/>
    </row>
    <row r="53" spans="3:20" ht="15" x14ac:dyDescent="0.2">
      <c r="C53" s="23"/>
      <c r="D53" s="23"/>
      <c r="E53" s="23"/>
      <c r="F53" s="23"/>
      <c r="G53" s="23"/>
      <c r="H53" s="23"/>
      <c r="J53" s="19"/>
      <c r="K53" s="19"/>
      <c r="L53" s="19"/>
      <c r="M53" s="231"/>
      <c r="N53" s="232"/>
      <c r="O53" s="232"/>
      <c r="P53" s="232"/>
      <c r="Q53" s="232"/>
      <c r="R53" s="232"/>
      <c r="S53" s="19"/>
      <c r="T53" s="19"/>
    </row>
    <row r="54" spans="3:20" ht="15" x14ac:dyDescent="0.2">
      <c r="C54" s="23"/>
      <c r="D54" s="23"/>
      <c r="E54" s="23"/>
      <c r="F54" s="23"/>
      <c r="G54" s="23"/>
      <c r="H54" s="23"/>
      <c r="J54" s="19"/>
      <c r="K54" s="19"/>
      <c r="L54" s="19"/>
      <c r="M54" s="231"/>
      <c r="N54" s="232"/>
      <c r="O54" s="232"/>
      <c r="P54" s="232"/>
      <c r="Q54" s="232"/>
      <c r="R54" s="232"/>
      <c r="S54" s="19"/>
      <c r="T54" s="19"/>
    </row>
    <row r="55" spans="3:20" ht="15" x14ac:dyDescent="0.2">
      <c r="C55" s="23"/>
      <c r="D55" s="23"/>
      <c r="E55" s="23"/>
      <c r="F55" s="23"/>
      <c r="G55" s="23"/>
      <c r="H55" s="23"/>
      <c r="J55" s="19"/>
      <c r="K55" s="19"/>
      <c r="L55" s="19"/>
      <c r="M55" s="231"/>
      <c r="N55" s="232"/>
      <c r="O55" s="232"/>
      <c r="P55" s="232"/>
      <c r="Q55" s="232"/>
      <c r="R55" s="232"/>
      <c r="S55" s="19"/>
      <c r="T55" s="19"/>
    </row>
    <row r="56" spans="3:20" ht="15" x14ac:dyDescent="0.2">
      <c r="C56" s="23"/>
      <c r="D56" s="23"/>
      <c r="E56" s="23"/>
      <c r="F56" s="23"/>
      <c r="G56" s="23"/>
      <c r="H56" s="23"/>
      <c r="J56" s="19"/>
      <c r="K56" s="19"/>
      <c r="L56" s="19"/>
      <c r="M56" s="231"/>
      <c r="N56" s="232"/>
      <c r="O56" s="232"/>
      <c r="P56" s="232"/>
      <c r="Q56" s="232"/>
      <c r="R56" s="232"/>
      <c r="S56" s="19"/>
      <c r="T56" s="19"/>
    </row>
    <row r="57" spans="3:20" ht="15" x14ac:dyDescent="0.2">
      <c r="C57" s="23"/>
      <c r="D57" s="23"/>
      <c r="E57" s="23"/>
      <c r="F57" s="23"/>
      <c r="G57" s="23"/>
      <c r="H57" s="23"/>
      <c r="J57" s="19"/>
      <c r="K57" s="19"/>
      <c r="L57" s="19"/>
      <c r="M57" s="231"/>
      <c r="N57" s="232"/>
      <c r="O57" s="232"/>
      <c r="P57" s="232"/>
      <c r="Q57" s="232"/>
      <c r="R57" s="232"/>
      <c r="S57" s="19"/>
      <c r="T57" s="19"/>
    </row>
    <row r="58" spans="3:20" ht="15" x14ac:dyDescent="0.2">
      <c r="C58" s="23"/>
      <c r="D58" s="23"/>
      <c r="E58" s="23"/>
      <c r="F58" s="23"/>
      <c r="G58" s="23"/>
      <c r="H58" s="23"/>
      <c r="J58" s="19"/>
      <c r="K58" s="19"/>
      <c r="L58" s="19"/>
      <c r="M58" s="231"/>
      <c r="N58" s="232"/>
      <c r="O58" s="232"/>
      <c r="P58" s="232"/>
      <c r="Q58" s="232"/>
      <c r="R58" s="232"/>
      <c r="S58" s="19"/>
      <c r="T58" s="19"/>
    </row>
    <row r="59" spans="3:20" ht="15" x14ac:dyDescent="0.2">
      <c r="C59" s="23"/>
      <c r="D59" s="23"/>
      <c r="E59" s="23"/>
      <c r="F59" s="23"/>
      <c r="G59" s="23"/>
      <c r="H59" s="23"/>
      <c r="J59" s="19"/>
      <c r="K59" s="19"/>
      <c r="L59" s="19"/>
      <c r="M59" s="231"/>
      <c r="N59" s="232"/>
      <c r="O59" s="232"/>
      <c r="P59" s="232"/>
      <c r="Q59" s="232"/>
      <c r="R59" s="232"/>
      <c r="S59" s="19"/>
      <c r="T59" s="19"/>
    </row>
    <row r="60" spans="3:20" ht="15" x14ac:dyDescent="0.2">
      <c r="C60" s="23"/>
      <c r="D60" s="23"/>
      <c r="E60" s="23"/>
      <c r="F60" s="23"/>
      <c r="G60" s="23"/>
      <c r="H60" s="23"/>
      <c r="J60" s="19"/>
      <c r="K60" s="19"/>
      <c r="L60" s="19"/>
      <c r="M60" s="231"/>
      <c r="N60" s="232"/>
      <c r="O60" s="232"/>
      <c r="P60" s="232"/>
      <c r="Q60" s="232"/>
      <c r="R60" s="232"/>
      <c r="S60" s="19"/>
      <c r="T60" s="19"/>
    </row>
    <row r="61" spans="3:20" ht="15" x14ac:dyDescent="0.2">
      <c r="C61" s="23"/>
      <c r="D61" s="23"/>
      <c r="E61" s="23"/>
      <c r="F61" s="23"/>
      <c r="G61" s="23"/>
      <c r="H61" s="23"/>
      <c r="J61" s="19"/>
      <c r="K61" s="19"/>
      <c r="L61" s="19"/>
      <c r="M61" s="231"/>
      <c r="N61" s="232"/>
      <c r="O61" s="232"/>
      <c r="P61" s="232"/>
      <c r="Q61" s="232"/>
      <c r="R61" s="232"/>
      <c r="S61" s="19"/>
      <c r="T61" s="19"/>
    </row>
    <row r="62" spans="3:20" ht="15" x14ac:dyDescent="0.2">
      <c r="C62" s="23"/>
      <c r="D62" s="23"/>
      <c r="E62" s="23"/>
      <c r="F62" s="23"/>
      <c r="G62" s="23"/>
      <c r="H62" s="23"/>
      <c r="J62" s="19"/>
      <c r="K62" s="19"/>
      <c r="L62" s="19"/>
      <c r="M62" s="231"/>
      <c r="N62" s="232"/>
      <c r="O62" s="232"/>
      <c r="P62" s="232"/>
      <c r="Q62" s="232"/>
      <c r="R62" s="232"/>
      <c r="S62" s="19"/>
      <c r="T62" s="19"/>
    </row>
    <row r="63" spans="3:20" ht="15" x14ac:dyDescent="0.2">
      <c r="C63" s="23"/>
      <c r="D63" s="23"/>
      <c r="E63" s="23"/>
      <c r="F63" s="23"/>
      <c r="G63" s="23"/>
      <c r="H63" s="23"/>
      <c r="J63" s="19"/>
      <c r="K63" s="19"/>
      <c r="L63" s="19"/>
      <c r="M63" s="231"/>
      <c r="N63" s="232"/>
      <c r="O63" s="232"/>
      <c r="P63" s="232"/>
      <c r="Q63" s="232"/>
      <c r="R63" s="232"/>
      <c r="S63" s="19"/>
      <c r="T63" s="19"/>
    </row>
    <row r="64" spans="3:20" ht="15" x14ac:dyDescent="0.2">
      <c r="C64" s="23"/>
      <c r="D64" s="23"/>
      <c r="E64" s="23"/>
      <c r="F64" s="23"/>
      <c r="G64" s="23"/>
      <c r="H64" s="23"/>
      <c r="J64" s="19"/>
      <c r="K64" s="19"/>
      <c r="L64" s="19"/>
      <c r="M64" s="231"/>
      <c r="N64" s="232"/>
      <c r="O64" s="232"/>
      <c r="P64" s="232"/>
      <c r="Q64" s="232"/>
      <c r="R64" s="232"/>
      <c r="S64" s="19"/>
      <c r="T64" s="19"/>
    </row>
    <row r="65" spans="2:20" ht="15" x14ac:dyDescent="0.2">
      <c r="C65" s="23"/>
      <c r="D65" s="23"/>
      <c r="E65" s="23"/>
      <c r="F65" s="23"/>
      <c r="G65" s="23"/>
      <c r="H65" s="23"/>
      <c r="J65" s="19"/>
      <c r="K65" s="19"/>
      <c r="L65" s="19"/>
      <c r="M65" s="231"/>
      <c r="N65" s="232"/>
      <c r="O65" s="232"/>
      <c r="P65" s="232"/>
      <c r="Q65" s="232"/>
      <c r="R65" s="232"/>
      <c r="S65" s="19"/>
      <c r="T65" s="19"/>
    </row>
    <row r="66" spans="2:20" ht="15" x14ac:dyDescent="0.2">
      <c r="C66" s="23"/>
      <c r="D66" s="23"/>
      <c r="E66" s="23"/>
      <c r="F66" s="23"/>
      <c r="G66" s="23"/>
      <c r="H66" s="23"/>
      <c r="J66" s="19"/>
      <c r="K66" s="19"/>
      <c r="L66" s="19"/>
      <c r="M66" s="231"/>
      <c r="N66" s="232"/>
      <c r="O66" s="232"/>
      <c r="P66" s="232"/>
      <c r="Q66" s="232"/>
      <c r="R66" s="232"/>
      <c r="S66" s="19"/>
      <c r="T66" s="19"/>
    </row>
    <row r="67" spans="2:20" ht="15" x14ac:dyDescent="0.2">
      <c r="C67" s="23"/>
      <c r="D67" s="23"/>
      <c r="E67" s="23"/>
      <c r="F67" s="23"/>
      <c r="G67" s="23"/>
      <c r="H67" s="23"/>
      <c r="J67" s="19"/>
      <c r="K67" s="19"/>
      <c r="L67" s="19"/>
      <c r="M67" s="231"/>
      <c r="N67" s="232"/>
      <c r="O67" s="232"/>
      <c r="P67" s="232"/>
      <c r="Q67" s="232"/>
      <c r="R67" s="232"/>
      <c r="S67" s="19"/>
      <c r="T67" s="19"/>
    </row>
    <row r="68" spans="2:20" ht="15" x14ac:dyDescent="0.2">
      <c r="C68" s="23"/>
      <c r="D68" s="23"/>
      <c r="E68" s="23"/>
      <c r="F68" s="23"/>
      <c r="G68" s="23"/>
      <c r="H68" s="23"/>
      <c r="J68" s="19"/>
      <c r="K68" s="19"/>
      <c r="L68" s="19"/>
      <c r="M68" s="231"/>
      <c r="N68" s="232"/>
      <c r="O68" s="232"/>
      <c r="P68" s="232"/>
      <c r="Q68" s="232"/>
      <c r="R68" s="232"/>
      <c r="S68" s="19"/>
      <c r="T68" s="19"/>
    </row>
    <row r="69" spans="2:20" ht="15" x14ac:dyDescent="0.2">
      <c r="C69" s="23"/>
      <c r="D69" s="23"/>
      <c r="E69" s="23"/>
      <c r="F69" s="23"/>
      <c r="G69" s="23"/>
      <c r="H69" s="23"/>
      <c r="J69" s="19"/>
      <c r="K69" s="19"/>
      <c r="L69" s="19"/>
      <c r="M69" s="231"/>
      <c r="N69" s="232"/>
      <c r="O69" s="232"/>
      <c r="P69" s="232"/>
      <c r="Q69" s="232"/>
      <c r="R69" s="232"/>
      <c r="S69" s="19"/>
      <c r="T69" s="19"/>
    </row>
    <row r="70" spans="2:20" ht="15" x14ac:dyDescent="0.25">
      <c r="B70" s="24" t="s">
        <v>310</v>
      </c>
      <c r="H70" s="23"/>
      <c r="I70" s="24" t="s">
        <v>311</v>
      </c>
      <c r="O70" s="19"/>
      <c r="P70" s="232"/>
      <c r="Q70" s="19"/>
      <c r="R70" s="19"/>
      <c r="S70" s="19"/>
      <c r="T70" s="19"/>
    </row>
    <row r="71" spans="2:20" ht="42.75" x14ac:dyDescent="0.2">
      <c r="B71" s="8" t="s">
        <v>46</v>
      </c>
      <c r="C71" s="54" t="s">
        <v>53</v>
      </c>
      <c r="D71" s="54" t="s">
        <v>54</v>
      </c>
      <c r="E71" s="54" t="s">
        <v>55</v>
      </c>
      <c r="F71" s="54" t="s">
        <v>56</v>
      </c>
      <c r="G71" s="54" t="s">
        <v>57</v>
      </c>
      <c r="H71" s="23"/>
      <c r="I71" s="8" t="s">
        <v>46</v>
      </c>
      <c r="J71" s="54" t="s">
        <v>53</v>
      </c>
      <c r="K71" s="54" t="s">
        <v>54</v>
      </c>
      <c r="L71" s="54" t="s">
        <v>55</v>
      </c>
      <c r="M71" s="54" t="s">
        <v>56</v>
      </c>
      <c r="N71" s="54" t="s">
        <v>57</v>
      </c>
      <c r="O71" s="19"/>
      <c r="P71" s="19"/>
      <c r="Q71" s="19"/>
      <c r="R71" s="19"/>
      <c r="S71" s="19"/>
      <c r="T71" s="19"/>
    </row>
    <row r="72" spans="2:20" x14ac:dyDescent="0.2">
      <c r="B72" s="21" t="s">
        <v>2</v>
      </c>
      <c r="C72" s="81">
        <v>0.57999999999999996</v>
      </c>
      <c r="D72" s="81">
        <v>0.18</v>
      </c>
      <c r="E72" s="81">
        <v>0.06</v>
      </c>
      <c r="F72" s="81">
        <v>0.05</v>
      </c>
      <c r="G72" s="81">
        <v>0.13</v>
      </c>
      <c r="H72" s="23"/>
      <c r="I72" s="21" t="s">
        <v>2</v>
      </c>
      <c r="J72" s="306">
        <v>26000</v>
      </c>
      <c r="K72" s="306">
        <v>8000</v>
      </c>
      <c r="L72" s="306">
        <v>3000</v>
      </c>
      <c r="M72" s="306">
        <v>2000</v>
      </c>
      <c r="N72" s="306">
        <v>6000</v>
      </c>
      <c r="O72" s="19"/>
      <c r="P72" s="19"/>
      <c r="Q72" s="19"/>
      <c r="R72" s="19"/>
      <c r="S72" s="19"/>
      <c r="T72" s="19"/>
    </row>
    <row r="73" spans="2:20" x14ac:dyDescent="0.2">
      <c r="B73" s="21" t="s">
        <v>51</v>
      </c>
      <c r="C73" s="81">
        <v>0.59</v>
      </c>
      <c r="D73" s="81">
        <v>0.14000000000000001</v>
      </c>
      <c r="E73" s="81">
        <v>0.04</v>
      </c>
      <c r="F73" s="81">
        <v>0.11</v>
      </c>
      <c r="G73" s="81">
        <v>0.12</v>
      </c>
      <c r="H73" s="23"/>
      <c r="I73" s="21" t="s">
        <v>51</v>
      </c>
      <c r="J73" s="306">
        <v>1551000</v>
      </c>
      <c r="K73" s="306">
        <v>376000</v>
      </c>
      <c r="L73" s="306">
        <v>99000</v>
      </c>
      <c r="M73" s="306">
        <v>284000</v>
      </c>
      <c r="N73" s="306">
        <v>316000</v>
      </c>
      <c r="T73" s="19"/>
    </row>
    <row r="74" spans="2:20" x14ac:dyDescent="0.2">
      <c r="B74" s="145" t="s">
        <v>312</v>
      </c>
      <c r="F74" s="116"/>
      <c r="G74" s="116"/>
      <c r="H74" s="23"/>
      <c r="I74" s="145" t="s">
        <v>312</v>
      </c>
      <c r="J74" s="19"/>
      <c r="K74" s="19"/>
      <c r="L74" s="19"/>
      <c r="M74" s="19"/>
      <c r="N74" s="19"/>
      <c r="T74" s="19"/>
    </row>
    <row r="75" spans="2:20" x14ac:dyDescent="0.2">
      <c r="B75" s="229"/>
      <c r="F75" s="116"/>
      <c r="G75" s="116"/>
      <c r="H75" s="23"/>
      <c r="J75" s="19"/>
      <c r="K75" s="19"/>
      <c r="L75" s="19"/>
      <c r="M75" s="19"/>
      <c r="N75" s="19"/>
      <c r="T75" s="19"/>
    </row>
    <row r="76" spans="2:20" x14ac:dyDescent="0.2">
      <c r="H76" s="19"/>
    </row>
    <row r="77" spans="2:20" x14ac:dyDescent="0.2">
      <c r="H77" s="19"/>
    </row>
    <row r="78" spans="2:20" x14ac:dyDescent="0.2">
      <c r="B78" s="229"/>
      <c r="H78" s="19"/>
    </row>
    <row r="79" spans="2:20" x14ac:dyDescent="0.2">
      <c r="B79" s="229"/>
      <c r="H79" s="19"/>
    </row>
    <row r="80" spans="2:20" x14ac:dyDescent="0.2">
      <c r="B80" s="229"/>
      <c r="H80" s="19"/>
    </row>
    <row r="81" spans="2:8" x14ac:dyDescent="0.2">
      <c r="B81" s="229"/>
      <c r="H81" s="19"/>
    </row>
    <row r="82" spans="2:8" x14ac:dyDescent="0.2">
      <c r="B82" s="229"/>
      <c r="H82" s="19"/>
    </row>
    <row r="83" spans="2:8" x14ac:dyDescent="0.2">
      <c r="B83" s="229"/>
      <c r="H83" s="19"/>
    </row>
    <row r="84" spans="2:8" x14ac:dyDescent="0.2">
      <c r="B84" s="229"/>
      <c r="H84" s="19"/>
    </row>
    <row r="85" spans="2:8" x14ac:dyDescent="0.2">
      <c r="B85" s="229"/>
      <c r="H85" s="19"/>
    </row>
    <row r="86" spans="2:8" x14ac:dyDescent="0.2">
      <c r="B86" s="229"/>
      <c r="H86" s="19"/>
    </row>
    <row r="87" spans="2:8" x14ac:dyDescent="0.2">
      <c r="B87" s="229"/>
      <c r="H87" s="19"/>
    </row>
    <row r="88" spans="2:8" x14ac:dyDescent="0.2">
      <c r="B88" s="229"/>
      <c r="H88" s="19"/>
    </row>
    <row r="89" spans="2:8" x14ac:dyDescent="0.2">
      <c r="B89" s="229"/>
      <c r="H89" s="19"/>
    </row>
    <row r="90" spans="2:8" x14ac:dyDescent="0.2">
      <c r="B90" s="229"/>
      <c r="H90" s="19"/>
    </row>
    <row r="91" spans="2:8" x14ac:dyDescent="0.2">
      <c r="B91" s="229"/>
      <c r="H91" s="19"/>
    </row>
    <row r="92" spans="2:8" x14ac:dyDescent="0.2">
      <c r="B92" s="229"/>
      <c r="H92" s="19"/>
    </row>
    <row r="93" spans="2:8" x14ac:dyDescent="0.2">
      <c r="B93" s="229"/>
      <c r="H93" s="19"/>
    </row>
    <row r="94" spans="2:8" x14ac:dyDescent="0.2">
      <c r="B94" s="229"/>
      <c r="H94" s="19"/>
    </row>
    <row r="95" spans="2:8" x14ac:dyDescent="0.2">
      <c r="B95" s="229"/>
      <c r="H95" s="19"/>
    </row>
    <row r="96" spans="2:8" x14ac:dyDescent="0.2">
      <c r="B96" s="229"/>
      <c r="H96" s="19"/>
    </row>
    <row r="97" spans="2:13" x14ac:dyDescent="0.2">
      <c r="B97" s="229"/>
      <c r="H97" s="19"/>
    </row>
    <row r="98" spans="2:13" ht="18.75" customHeight="1" x14ac:dyDescent="0.25">
      <c r="B98" s="24" t="s">
        <v>313</v>
      </c>
      <c r="H98" s="19"/>
      <c r="J98" s="500"/>
      <c r="K98" s="500"/>
      <c r="L98" s="500"/>
      <c r="M98" s="500"/>
    </row>
    <row r="99" spans="2:13" x14ac:dyDescent="0.2">
      <c r="B99" s="8"/>
      <c r="C99" s="139" t="s">
        <v>69</v>
      </c>
      <c r="D99" s="139" t="s">
        <v>70</v>
      </c>
      <c r="E99" s="139" t="s">
        <v>49</v>
      </c>
      <c r="H99" s="19"/>
      <c r="I99" s="19"/>
      <c r="J99" s="499"/>
      <c r="K99" s="499"/>
      <c r="L99" s="499"/>
      <c r="M99" s="499"/>
    </row>
    <row r="100" spans="2:13" x14ac:dyDescent="0.2">
      <c r="B100" s="21" t="s">
        <v>2</v>
      </c>
      <c r="C100" s="207">
        <v>0.62</v>
      </c>
      <c r="D100" s="208">
        <v>0.23</v>
      </c>
      <c r="E100" s="208">
        <v>0.14000000000000001</v>
      </c>
      <c r="H100" s="19"/>
      <c r="I100" s="19"/>
      <c r="J100" s="499"/>
      <c r="K100" s="499"/>
      <c r="L100" s="499"/>
      <c r="M100" s="499"/>
    </row>
    <row r="101" spans="2:13" x14ac:dyDescent="0.2">
      <c r="B101" s="21" t="s">
        <v>51</v>
      </c>
      <c r="C101" s="207">
        <v>0.61719000000000002</v>
      </c>
      <c r="D101" s="207">
        <v>0.25753000000000004</v>
      </c>
      <c r="E101" s="207">
        <v>0.12528</v>
      </c>
      <c r="H101" s="19"/>
      <c r="I101" s="19"/>
      <c r="J101" s="499"/>
      <c r="K101" s="499"/>
      <c r="L101" s="499"/>
      <c r="M101" s="499"/>
    </row>
    <row r="102" spans="2:13" x14ac:dyDescent="0.2">
      <c r="B102" s="25" t="s">
        <v>585</v>
      </c>
      <c r="C102" s="26"/>
      <c r="D102" s="27"/>
      <c r="E102" s="27"/>
      <c r="I102" s="19"/>
      <c r="J102" s="499"/>
      <c r="K102" s="499"/>
      <c r="L102" s="499"/>
      <c r="M102" s="499"/>
    </row>
    <row r="103" spans="2:13" x14ac:dyDescent="0.2">
      <c r="B103" s="229" t="s">
        <v>72</v>
      </c>
      <c r="C103" s="26"/>
      <c r="D103" s="27"/>
      <c r="E103" s="27"/>
      <c r="I103" s="19"/>
      <c r="L103" s="19"/>
      <c r="M103" s="19"/>
    </row>
    <row r="104" spans="2:13" x14ac:dyDescent="0.2">
      <c r="B104" s="229"/>
      <c r="C104" s="26"/>
      <c r="D104" s="27"/>
      <c r="E104" s="27"/>
      <c r="I104" s="19"/>
      <c r="J104" s="31"/>
    </row>
    <row r="105" spans="2:13" x14ac:dyDescent="0.2">
      <c r="B105" s="229"/>
      <c r="C105" s="26"/>
      <c r="D105" s="27"/>
      <c r="E105" s="27"/>
      <c r="I105" s="19"/>
      <c r="J105" s="31"/>
    </row>
    <row r="106" spans="2:13" x14ac:dyDescent="0.2">
      <c r="B106" s="229"/>
      <c r="C106" s="26"/>
      <c r="D106" s="27"/>
      <c r="E106" s="27"/>
      <c r="I106" s="19"/>
      <c r="J106" s="31"/>
    </row>
    <row r="107" spans="2:13" x14ac:dyDescent="0.2">
      <c r="B107" s="229"/>
      <c r="C107" s="26"/>
      <c r="D107" s="27"/>
      <c r="E107" s="27"/>
      <c r="I107" s="19"/>
      <c r="J107" s="31"/>
    </row>
    <row r="108" spans="2:13" x14ac:dyDescent="0.2">
      <c r="B108" s="229"/>
      <c r="C108" s="26"/>
      <c r="D108" s="27"/>
      <c r="E108" s="27"/>
      <c r="I108" s="19"/>
      <c r="J108" s="31"/>
    </row>
    <row r="109" spans="2:13" x14ac:dyDescent="0.2">
      <c r="B109" s="229"/>
      <c r="C109" s="26"/>
      <c r="D109" s="27"/>
      <c r="E109" s="27"/>
      <c r="I109" s="19"/>
      <c r="J109" s="31"/>
    </row>
    <row r="110" spans="2:13" x14ac:dyDescent="0.2">
      <c r="B110" s="229"/>
      <c r="C110" s="26"/>
      <c r="D110" s="27"/>
      <c r="E110" s="27"/>
      <c r="I110" s="19"/>
      <c r="J110" s="31"/>
    </row>
    <row r="111" spans="2:13" x14ac:dyDescent="0.2">
      <c r="B111" s="229"/>
      <c r="C111" s="26"/>
      <c r="D111" s="27"/>
      <c r="E111" s="27"/>
      <c r="I111" s="19"/>
      <c r="J111" s="31"/>
    </row>
    <row r="112" spans="2:13" x14ac:dyDescent="0.2">
      <c r="B112" s="229"/>
      <c r="C112" s="26"/>
      <c r="D112" s="27"/>
      <c r="E112" s="27"/>
      <c r="I112" s="19"/>
      <c r="J112" s="31"/>
    </row>
    <row r="113" spans="1:10" x14ac:dyDescent="0.2">
      <c r="B113" s="229"/>
      <c r="C113" s="26"/>
      <c r="D113" s="27"/>
      <c r="E113" s="27"/>
      <c r="I113" s="19"/>
      <c r="J113" s="31"/>
    </row>
    <row r="114" spans="1:10" x14ac:dyDescent="0.2">
      <c r="B114" s="229"/>
      <c r="C114" s="26"/>
      <c r="D114" s="27"/>
      <c r="E114" s="27"/>
      <c r="I114" s="19"/>
      <c r="J114" s="31"/>
    </row>
    <row r="115" spans="1:10" x14ac:dyDescent="0.2">
      <c r="B115" s="229"/>
      <c r="C115" s="26"/>
      <c r="D115" s="27"/>
      <c r="E115" s="27"/>
      <c r="I115" s="19"/>
      <c r="J115" s="31"/>
    </row>
    <row r="116" spans="1:10" x14ac:dyDescent="0.2">
      <c r="B116" s="229"/>
      <c r="C116" s="26"/>
      <c r="D116" s="27"/>
      <c r="E116" s="27"/>
      <c r="I116" s="19"/>
      <c r="J116" s="31"/>
    </row>
    <row r="117" spans="1:10" ht="15" x14ac:dyDescent="0.25">
      <c r="B117" s="332" t="s">
        <v>314</v>
      </c>
      <c r="I117" s="19"/>
      <c r="J117" s="31"/>
    </row>
    <row r="118" spans="1:10" x14ac:dyDescent="0.2">
      <c r="A118" s="333"/>
      <c r="B118" s="37" t="s">
        <v>44</v>
      </c>
      <c r="C118" s="37" t="s">
        <v>73</v>
      </c>
      <c r="D118" s="37" t="s">
        <v>70</v>
      </c>
      <c r="E118" s="37" t="s">
        <v>49</v>
      </c>
      <c r="F118" s="27"/>
      <c r="G118" s="27"/>
      <c r="H118" s="343" t="s">
        <v>69</v>
      </c>
      <c r="I118" s="343" t="s">
        <v>70</v>
      </c>
      <c r="J118" s="343" t="s">
        <v>49</v>
      </c>
    </row>
    <row r="119" spans="1:10" ht="28.5" x14ac:dyDescent="0.2">
      <c r="A119" s="333"/>
      <c r="B119" s="72" t="s">
        <v>62</v>
      </c>
      <c r="C119" s="483">
        <v>0.70528136494434746</v>
      </c>
      <c r="D119" s="483">
        <v>0.22023226469943383</v>
      </c>
      <c r="E119" s="483">
        <v>7.4486370356218773E-2</v>
      </c>
      <c r="F119" s="27"/>
      <c r="G119" s="440" t="s">
        <v>8</v>
      </c>
      <c r="H119" s="485">
        <v>0.62</v>
      </c>
      <c r="I119" s="485">
        <v>0.23</v>
      </c>
      <c r="J119" s="485">
        <v>0.14000000000000001</v>
      </c>
    </row>
    <row r="120" spans="1:10" x14ac:dyDescent="0.2">
      <c r="A120" s="333"/>
      <c r="B120" s="72" t="s">
        <v>63</v>
      </c>
      <c r="C120" s="484">
        <v>0.76192339516393115</v>
      </c>
      <c r="D120" s="484">
        <v>2.7450885629364714E-3</v>
      </c>
      <c r="E120" s="484">
        <v>0.23533151627313229</v>
      </c>
      <c r="F120" s="27"/>
      <c r="G120" s="21" t="s">
        <v>520</v>
      </c>
      <c r="H120" s="486">
        <v>0.63591924984136683</v>
      </c>
      <c r="I120" s="486">
        <v>0.18345044769805646</v>
      </c>
      <c r="J120" s="486">
        <v>0.18063030246057671</v>
      </c>
    </row>
    <row r="121" spans="1:10" x14ac:dyDescent="0.2">
      <c r="A121" s="333"/>
      <c r="B121" s="72" t="s">
        <v>64</v>
      </c>
      <c r="C121" s="484">
        <v>0.61143023352573145</v>
      </c>
      <c r="D121" s="484">
        <v>0.2097633370225544</v>
      </c>
      <c r="E121" s="484">
        <v>0.1788064294517141</v>
      </c>
      <c r="F121" s="27"/>
      <c r="G121" s="21" t="s">
        <v>521</v>
      </c>
      <c r="H121" s="123">
        <f>H120-H119</f>
        <v>1.5919249841366834E-2</v>
      </c>
      <c r="I121" s="123">
        <f>I120-I119</f>
        <v>-4.6549552301943548E-2</v>
      </c>
      <c r="J121" s="123">
        <f>J120-J119</f>
        <v>4.0630302460576695E-2</v>
      </c>
    </row>
    <row r="122" spans="1:10" x14ac:dyDescent="0.2">
      <c r="A122" s="333"/>
      <c r="B122" s="72" t="s">
        <v>65</v>
      </c>
      <c r="C122" s="483">
        <v>0.637832463335819</v>
      </c>
      <c r="D122" s="483">
        <v>0.18269947800149142</v>
      </c>
      <c r="E122" s="483">
        <v>0.17946805866268953</v>
      </c>
      <c r="F122" s="27"/>
      <c r="G122" s="27"/>
      <c r="I122" s="19"/>
      <c r="J122" s="31"/>
    </row>
    <row r="123" spans="1:10" x14ac:dyDescent="0.2">
      <c r="A123" s="333"/>
      <c r="B123" s="72" t="s">
        <v>67</v>
      </c>
      <c r="C123" s="484">
        <v>0.64273066580552174</v>
      </c>
      <c r="D123" s="484">
        <v>0.2243972996233502</v>
      </c>
      <c r="E123" s="484">
        <v>0.13287203457112812</v>
      </c>
      <c r="F123" s="27"/>
      <c r="G123" s="27"/>
      <c r="I123" s="19"/>
      <c r="J123" s="31"/>
    </row>
    <row r="124" spans="1:10" x14ac:dyDescent="0.2">
      <c r="A124" s="333"/>
      <c r="B124" s="72" t="s">
        <v>66</v>
      </c>
      <c r="C124" s="483">
        <v>0.73210412147505421</v>
      </c>
      <c r="D124" s="483">
        <v>0.14479392624728851</v>
      </c>
      <c r="E124" s="483">
        <v>0.12310195227765727</v>
      </c>
      <c r="F124" s="27"/>
      <c r="G124" s="27"/>
      <c r="I124" s="19"/>
      <c r="J124" s="31"/>
    </row>
    <row r="125" spans="1:10" x14ac:dyDescent="0.2">
      <c r="B125" s="72" t="s">
        <v>2</v>
      </c>
      <c r="C125" s="484">
        <v>0.63591924984136683</v>
      </c>
      <c r="D125" s="484">
        <v>0.18345044769805646</v>
      </c>
      <c r="E125" s="484">
        <v>0.18063030246057671</v>
      </c>
      <c r="F125" s="27"/>
      <c r="G125" s="27"/>
      <c r="J125" s="31"/>
    </row>
    <row r="126" spans="1:10" ht="15" customHeight="1" x14ac:dyDescent="0.2">
      <c r="B126" s="12" t="s">
        <v>792</v>
      </c>
      <c r="C126" s="26"/>
      <c r="D126" s="27"/>
      <c r="E126" s="27"/>
      <c r="F126" s="27"/>
      <c r="G126" s="27"/>
    </row>
    <row r="127" spans="1:10" ht="15" customHeight="1" x14ac:dyDescent="0.25">
      <c r="C127" s="24"/>
      <c r="D127" s="24"/>
      <c r="E127" s="24"/>
      <c r="F127" s="27"/>
      <c r="G127" s="27"/>
      <c r="H127" s="19"/>
    </row>
    <row r="128" spans="1:10" ht="15.75" customHeight="1" x14ac:dyDescent="0.25">
      <c r="B128" s="24" t="s">
        <v>315</v>
      </c>
      <c r="C128" s="24"/>
      <c r="D128" s="24"/>
      <c r="E128" s="24"/>
      <c r="F128" s="27"/>
      <c r="G128" s="27"/>
      <c r="H128" s="19"/>
    </row>
    <row r="129" spans="1:9" x14ac:dyDescent="0.2">
      <c r="B129" s="8" t="s">
        <v>74</v>
      </c>
      <c r="C129" s="139" t="s">
        <v>69</v>
      </c>
      <c r="D129" s="139" t="s">
        <v>70</v>
      </c>
      <c r="E129" s="139" t="s">
        <v>49</v>
      </c>
      <c r="H129" s="19"/>
    </row>
    <row r="130" spans="1:9" x14ac:dyDescent="0.2">
      <c r="B130" s="21" t="s">
        <v>2</v>
      </c>
      <c r="C130" s="207">
        <v>0.36</v>
      </c>
      <c r="D130" s="207" t="s">
        <v>75</v>
      </c>
      <c r="E130" s="207" t="s">
        <v>75</v>
      </c>
      <c r="F130" s="115"/>
      <c r="G130" s="27"/>
      <c r="H130" s="19"/>
    </row>
    <row r="131" spans="1:9" ht="15" x14ac:dyDescent="0.25">
      <c r="A131" s="19"/>
      <c r="B131" s="21" t="s">
        <v>51</v>
      </c>
      <c r="C131" s="207">
        <v>0.31982000000000005</v>
      </c>
      <c r="D131" s="207">
        <v>0.17464000000000002</v>
      </c>
      <c r="E131" s="207">
        <v>0.49275000000000002</v>
      </c>
      <c r="F131" s="24"/>
      <c r="G131" s="24"/>
      <c r="H131" s="19"/>
      <c r="I131" s="19"/>
    </row>
    <row r="132" spans="1:9" x14ac:dyDescent="0.2">
      <c r="A132" s="19"/>
      <c r="B132" s="25" t="s">
        <v>71</v>
      </c>
      <c r="C132" s="26"/>
      <c r="D132" s="27"/>
      <c r="E132" s="27"/>
      <c r="H132" s="19"/>
      <c r="I132" s="19"/>
    </row>
    <row r="133" spans="1:9" x14ac:dyDescent="0.2">
      <c r="A133" s="19"/>
      <c r="H133" s="19"/>
      <c r="I133" s="19"/>
    </row>
    <row r="134" spans="1:9" ht="15" x14ac:dyDescent="0.25">
      <c r="A134" s="19"/>
      <c r="B134" s="24" t="s">
        <v>316</v>
      </c>
      <c r="C134" s="24"/>
      <c r="D134" s="24"/>
      <c r="E134" s="24"/>
      <c r="H134" s="19"/>
      <c r="I134" s="19"/>
    </row>
    <row r="135" spans="1:9" x14ac:dyDescent="0.2">
      <c r="A135" s="19"/>
      <c r="B135" s="8" t="s">
        <v>74</v>
      </c>
      <c r="C135" s="139" t="s">
        <v>69</v>
      </c>
      <c r="D135" s="139" t="s">
        <v>70</v>
      </c>
      <c r="E135" s="139" t="s">
        <v>49</v>
      </c>
      <c r="H135" s="19"/>
      <c r="I135" s="19"/>
    </row>
    <row r="136" spans="1:9" x14ac:dyDescent="0.2">
      <c r="A136" s="19"/>
      <c r="B136" s="21" t="s">
        <v>2</v>
      </c>
      <c r="C136" s="207">
        <v>0.05</v>
      </c>
      <c r="D136" s="207">
        <v>0.31</v>
      </c>
      <c r="E136" s="207"/>
      <c r="F136" s="115"/>
      <c r="I136" s="19"/>
    </row>
    <row r="137" spans="1:9" x14ac:dyDescent="0.2">
      <c r="A137" s="19"/>
      <c r="B137" s="21" t="s">
        <v>51</v>
      </c>
      <c r="C137" s="209">
        <v>0.21973000000000001</v>
      </c>
      <c r="D137" s="209">
        <v>0.56423000000000001</v>
      </c>
      <c r="E137" s="209">
        <v>0.63978000000000002</v>
      </c>
      <c r="H137" s="19"/>
      <c r="I137" s="19"/>
    </row>
    <row r="138" spans="1:9" x14ac:dyDescent="0.2">
      <c r="A138" s="19"/>
      <c r="B138" s="25" t="s">
        <v>71</v>
      </c>
      <c r="C138" s="26"/>
      <c r="D138" s="27"/>
      <c r="E138" s="27"/>
      <c r="I138" s="19"/>
    </row>
    <row r="139" spans="1:9" x14ac:dyDescent="0.2">
      <c r="A139" s="19"/>
      <c r="F139" s="27"/>
      <c r="G139" s="82"/>
      <c r="I139" s="19"/>
    </row>
    <row r="140" spans="1:9" x14ac:dyDescent="0.2">
      <c r="A140" s="19"/>
      <c r="F140" s="27"/>
      <c r="G140" s="82"/>
      <c r="I140" s="19"/>
    </row>
    <row r="141" spans="1:9" x14ac:dyDescent="0.2">
      <c r="A141" s="19"/>
      <c r="F141" s="27"/>
      <c r="G141" s="82"/>
      <c r="I141" s="19"/>
    </row>
    <row r="142" spans="1:9" x14ac:dyDescent="0.2">
      <c r="A142" s="19"/>
      <c r="F142" s="27"/>
      <c r="G142" s="82"/>
      <c r="I142" s="19"/>
    </row>
    <row r="143" spans="1:9" x14ac:dyDescent="0.2">
      <c r="A143" s="19"/>
      <c r="F143" s="27"/>
      <c r="G143" s="82"/>
      <c r="I143" s="19"/>
    </row>
    <row r="144" spans="1:9" x14ac:dyDescent="0.2">
      <c r="A144" s="19"/>
      <c r="F144" s="27"/>
      <c r="G144" s="82"/>
      <c r="I144" s="19"/>
    </row>
    <row r="145" spans="1:20" x14ac:dyDescent="0.2">
      <c r="A145" s="19"/>
      <c r="F145" s="27"/>
      <c r="G145" s="82"/>
      <c r="I145" s="19"/>
    </row>
    <row r="146" spans="1:20" x14ac:dyDescent="0.2">
      <c r="A146" s="19"/>
      <c r="F146" s="27"/>
      <c r="G146" s="82"/>
      <c r="I146" s="19"/>
    </row>
    <row r="147" spans="1:20" x14ac:dyDescent="0.2">
      <c r="A147" s="19"/>
      <c r="F147" s="27"/>
      <c r="G147" s="82"/>
      <c r="I147" s="19"/>
    </row>
    <row r="148" spans="1:20" x14ac:dyDescent="0.2">
      <c r="A148" s="19"/>
      <c r="F148" s="27"/>
      <c r="G148" s="82"/>
      <c r="I148" s="19"/>
    </row>
    <row r="149" spans="1:20" x14ac:dyDescent="0.2">
      <c r="A149" s="19"/>
      <c r="F149" s="27"/>
      <c r="G149" s="82"/>
      <c r="I149" s="19"/>
    </row>
    <row r="150" spans="1:20" x14ac:dyDescent="0.2">
      <c r="A150" s="19"/>
      <c r="F150" s="27"/>
      <c r="G150" s="82"/>
      <c r="I150" s="19"/>
    </row>
    <row r="151" spans="1:20" x14ac:dyDescent="0.2">
      <c r="A151" s="19"/>
      <c r="F151" s="27"/>
      <c r="G151" s="82"/>
      <c r="I151" s="19"/>
    </row>
    <row r="152" spans="1:20" x14ac:dyDescent="0.2">
      <c r="A152" s="19"/>
      <c r="F152" s="27"/>
      <c r="G152" s="82"/>
      <c r="I152" s="19"/>
    </row>
    <row r="153" spans="1:20" x14ac:dyDescent="0.2">
      <c r="A153" s="19"/>
      <c r="F153" s="27"/>
      <c r="G153" s="82"/>
      <c r="I153" s="19"/>
    </row>
    <row r="154" spans="1:20" ht="15" x14ac:dyDescent="0.25">
      <c r="A154" s="19"/>
      <c r="B154" s="24" t="s">
        <v>317</v>
      </c>
      <c r="C154" s="24"/>
      <c r="D154" s="24"/>
      <c r="E154" s="24"/>
    </row>
    <row r="155" spans="1:20" x14ac:dyDescent="0.2">
      <c r="A155" s="19"/>
      <c r="B155" s="8" t="s">
        <v>74</v>
      </c>
      <c r="C155" s="139" t="s">
        <v>69</v>
      </c>
      <c r="D155" s="139" t="s">
        <v>70</v>
      </c>
      <c r="E155" s="139" t="s">
        <v>49</v>
      </c>
      <c r="I155" s="19"/>
      <c r="J155" s="19"/>
      <c r="K155" s="19"/>
      <c r="L155" s="19"/>
      <c r="M155" s="19"/>
      <c r="N155" s="19"/>
      <c r="O155" s="19"/>
      <c r="P155" s="19"/>
      <c r="Q155" s="19"/>
      <c r="R155" s="19"/>
      <c r="S155" s="19"/>
      <c r="T155" s="19"/>
    </row>
    <row r="156" spans="1:20" x14ac:dyDescent="0.2">
      <c r="B156" s="21" t="s">
        <v>2</v>
      </c>
      <c r="C156" s="207">
        <v>0.69</v>
      </c>
      <c r="D156" s="207">
        <v>0.18</v>
      </c>
      <c r="E156" s="207"/>
      <c r="F156" s="115"/>
    </row>
    <row r="157" spans="1:20" x14ac:dyDescent="0.2">
      <c r="A157" s="28"/>
      <c r="B157" s="21" t="s">
        <v>51</v>
      </c>
      <c r="C157" s="209">
        <v>0.64539000000000002</v>
      </c>
      <c r="D157" s="209">
        <v>0.25154000000000004</v>
      </c>
      <c r="E157" s="209">
        <v>0.30735000000000001</v>
      </c>
    </row>
    <row r="158" spans="1:20" x14ac:dyDescent="0.2">
      <c r="A158" s="26"/>
      <c r="B158" s="25" t="s">
        <v>71</v>
      </c>
      <c r="C158" s="26"/>
      <c r="D158" s="27"/>
      <c r="E158" s="27"/>
    </row>
    <row r="159" spans="1:20" x14ac:dyDescent="0.2">
      <c r="A159" s="27"/>
      <c r="B159" s="19"/>
      <c r="C159" s="19"/>
      <c r="D159" s="19"/>
      <c r="E159" s="19"/>
    </row>
    <row r="160" spans="1:20" x14ac:dyDescent="0.2">
      <c r="A160" s="27"/>
      <c r="B160" s="19"/>
      <c r="C160" s="19"/>
      <c r="D160" s="19"/>
      <c r="E160" s="19"/>
      <c r="H160" s="19"/>
    </row>
    <row r="161" spans="1:135" x14ac:dyDescent="0.2">
      <c r="A161" s="27"/>
      <c r="B161" s="19"/>
      <c r="C161" s="19"/>
      <c r="D161" s="19"/>
      <c r="E161" s="19"/>
      <c r="F161" s="19"/>
    </row>
    <row r="162" spans="1:135" x14ac:dyDescent="0.2">
      <c r="A162" s="27"/>
      <c r="B162" s="19"/>
      <c r="C162" s="19"/>
      <c r="D162" s="19"/>
      <c r="E162" s="19"/>
      <c r="F162" s="19"/>
      <c r="H162" s="19"/>
    </row>
    <row r="163" spans="1:135" x14ac:dyDescent="0.2">
      <c r="A163" s="19"/>
      <c r="B163" s="19"/>
      <c r="C163" s="19"/>
      <c r="D163" s="19"/>
      <c r="E163" s="19"/>
      <c r="F163" s="19"/>
    </row>
    <row r="164" spans="1:135" x14ac:dyDescent="0.2">
      <c r="A164" s="19"/>
      <c r="B164" s="19"/>
      <c r="C164" s="19"/>
      <c r="D164" s="19"/>
      <c r="E164" s="19"/>
      <c r="I164" s="19"/>
    </row>
    <row r="165" spans="1:135" x14ac:dyDescent="0.2">
      <c r="B165" s="19"/>
      <c r="C165" s="19"/>
      <c r="D165" s="19"/>
      <c r="E165" s="19"/>
      <c r="G165" s="19"/>
      <c r="J165" s="19"/>
      <c r="K165" s="19"/>
      <c r="L165" s="19"/>
      <c r="M165" s="19"/>
      <c r="N165" s="19"/>
      <c r="O165" s="19"/>
      <c r="P165" s="19"/>
      <c r="Q165" s="19"/>
      <c r="R165" s="19"/>
      <c r="S165" s="19"/>
      <c r="T165" s="19"/>
      <c r="U165" s="19"/>
      <c r="V165" s="19"/>
      <c r="W165" s="19"/>
      <c r="X165" s="19"/>
      <c r="Y165" s="19"/>
      <c r="Z165" s="19"/>
      <c r="AA165" s="19"/>
      <c r="AB165" s="19"/>
      <c r="AC165" s="19"/>
      <c r="AD165" s="19"/>
      <c r="AE165" s="19"/>
      <c r="AF165" s="19"/>
      <c r="AG165" s="19"/>
      <c r="AH165" s="19"/>
      <c r="AI165" s="19"/>
      <c r="AJ165" s="19"/>
      <c r="AK165" s="19"/>
      <c r="AL165" s="19"/>
      <c r="AM165" s="19"/>
      <c r="AN165" s="19"/>
      <c r="AO165" s="19"/>
      <c r="AP165" s="19"/>
      <c r="AQ165" s="19"/>
      <c r="AR165" s="19"/>
      <c r="AS165" s="19"/>
      <c r="AT165" s="19"/>
      <c r="AU165" s="19"/>
      <c r="AV165" s="19"/>
      <c r="AW165" s="19"/>
      <c r="AX165" s="19"/>
      <c r="AY165" s="19"/>
      <c r="AZ165" s="19"/>
      <c r="BA165" s="19"/>
      <c r="BB165" s="19"/>
      <c r="BC165" s="19"/>
      <c r="BD165" s="19"/>
      <c r="BE165" s="19"/>
      <c r="BF165" s="19"/>
      <c r="BG165" s="19"/>
      <c r="BH165" s="19"/>
      <c r="BI165" s="19"/>
      <c r="BJ165" s="19"/>
      <c r="BK165" s="19"/>
      <c r="BL165" s="19"/>
      <c r="BM165" s="19"/>
      <c r="BN165" s="19"/>
      <c r="BO165" s="19"/>
      <c r="BP165" s="19"/>
      <c r="BQ165" s="19"/>
      <c r="BR165" s="19"/>
      <c r="BS165" s="19"/>
      <c r="BT165" s="19"/>
      <c r="BU165" s="19"/>
      <c r="BV165" s="19"/>
      <c r="BW165" s="19"/>
      <c r="BX165" s="19"/>
      <c r="BY165" s="19"/>
      <c r="BZ165" s="19"/>
      <c r="CA165" s="19"/>
      <c r="CB165" s="19"/>
      <c r="CC165" s="19"/>
      <c r="CD165" s="19"/>
      <c r="CE165" s="19"/>
      <c r="CF165" s="19"/>
      <c r="CG165" s="19"/>
      <c r="CH165" s="19"/>
      <c r="CI165" s="19"/>
      <c r="CJ165" s="19"/>
      <c r="CK165" s="19"/>
      <c r="CL165" s="19"/>
      <c r="CM165" s="19"/>
      <c r="CN165" s="19"/>
      <c r="CO165" s="19"/>
      <c r="CP165" s="19"/>
      <c r="CQ165" s="19"/>
      <c r="CR165" s="19"/>
      <c r="CS165" s="19"/>
      <c r="CT165" s="19"/>
      <c r="CU165" s="19"/>
      <c r="CV165" s="19"/>
      <c r="CW165" s="19"/>
      <c r="CX165" s="19"/>
      <c r="CY165" s="19"/>
      <c r="CZ165" s="19"/>
      <c r="DA165" s="19"/>
      <c r="DB165" s="19"/>
      <c r="DC165" s="19"/>
      <c r="DD165" s="19"/>
      <c r="DE165" s="19"/>
      <c r="DF165" s="19"/>
      <c r="DG165" s="19"/>
      <c r="DH165" s="19"/>
      <c r="DI165" s="19"/>
      <c r="DJ165" s="19"/>
      <c r="DK165" s="19"/>
      <c r="DL165" s="19"/>
      <c r="DM165" s="19"/>
      <c r="DN165" s="19"/>
      <c r="DO165" s="19"/>
      <c r="DP165" s="19"/>
      <c r="DQ165" s="19"/>
      <c r="DR165" s="19"/>
      <c r="DS165" s="19"/>
      <c r="DT165" s="19"/>
      <c r="DU165" s="19"/>
      <c r="DV165" s="19"/>
      <c r="DW165" s="19"/>
      <c r="DX165" s="19"/>
      <c r="DY165" s="19"/>
      <c r="DZ165" s="19"/>
      <c r="EA165" s="19"/>
      <c r="EB165" s="19"/>
      <c r="EC165" s="19"/>
      <c r="ED165" s="19"/>
      <c r="EE165" s="19"/>
    </row>
    <row r="166" spans="1:135" x14ac:dyDescent="0.2">
      <c r="B166" s="19"/>
      <c r="C166" s="19"/>
      <c r="D166" s="19"/>
      <c r="E166" s="19"/>
      <c r="G166" s="19"/>
      <c r="I166" s="19"/>
      <c r="J166" s="19"/>
      <c r="K166" s="19"/>
      <c r="L166" s="19"/>
      <c r="M166" s="19"/>
      <c r="N166" s="19"/>
      <c r="O166" s="19"/>
      <c r="P166" s="19"/>
      <c r="Q166" s="19"/>
      <c r="R166" s="19"/>
      <c r="S166" s="19"/>
      <c r="T166" s="19"/>
      <c r="U166" s="19"/>
      <c r="V166" s="19"/>
      <c r="W166" s="19"/>
      <c r="X166" s="19"/>
      <c r="Y166" s="19"/>
      <c r="Z166" s="19"/>
      <c r="AA166" s="19"/>
      <c r="AB166" s="19"/>
      <c r="AC166" s="19"/>
      <c r="AD166" s="19"/>
      <c r="AE166" s="19"/>
      <c r="AF166" s="19"/>
      <c r="AG166" s="19"/>
      <c r="AH166" s="19"/>
      <c r="AI166" s="19"/>
      <c r="AJ166" s="19"/>
      <c r="AK166" s="19"/>
      <c r="AL166" s="19"/>
      <c r="AM166" s="19"/>
      <c r="AN166" s="19"/>
      <c r="AO166" s="19"/>
      <c r="AP166" s="19"/>
      <c r="AQ166" s="19"/>
      <c r="AR166" s="19"/>
      <c r="AS166" s="19"/>
      <c r="AT166" s="19"/>
      <c r="AU166" s="19"/>
      <c r="AV166" s="19"/>
      <c r="AW166" s="19"/>
      <c r="AX166" s="19"/>
      <c r="AY166" s="19"/>
      <c r="AZ166" s="19"/>
      <c r="BA166" s="19"/>
      <c r="BB166" s="19"/>
      <c r="BC166" s="19"/>
      <c r="BD166" s="19"/>
      <c r="BE166" s="19"/>
      <c r="BF166" s="19"/>
      <c r="BG166" s="19"/>
      <c r="BH166" s="19"/>
      <c r="BI166" s="19"/>
      <c r="BJ166" s="19"/>
      <c r="BK166" s="19"/>
      <c r="BL166" s="19"/>
      <c r="BM166" s="19"/>
      <c r="BN166" s="19"/>
      <c r="BO166" s="19"/>
      <c r="BP166" s="19"/>
      <c r="BQ166" s="19"/>
      <c r="BR166" s="19"/>
      <c r="BS166" s="19"/>
      <c r="BT166" s="19"/>
      <c r="BU166" s="19"/>
      <c r="BV166" s="19"/>
      <c r="BW166" s="19"/>
      <c r="BX166" s="19"/>
      <c r="BY166" s="19"/>
      <c r="BZ166" s="19"/>
      <c r="CA166" s="19"/>
      <c r="CB166" s="19"/>
      <c r="CC166" s="19"/>
      <c r="CD166" s="19"/>
      <c r="CE166" s="19"/>
      <c r="CF166" s="19"/>
      <c r="CG166" s="19"/>
      <c r="CH166" s="19"/>
      <c r="CI166" s="19"/>
      <c r="CJ166" s="19"/>
      <c r="CK166" s="19"/>
      <c r="CL166" s="19"/>
      <c r="CM166" s="19"/>
      <c r="CN166" s="19"/>
      <c r="CO166" s="19"/>
      <c r="CP166" s="19"/>
      <c r="CQ166" s="19"/>
      <c r="CR166" s="19"/>
      <c r="CS166" s="19"/>
      <c r="CT166" s="19"/>
      <c r="CU166" s="19"/>
      <c r="CV166" s="19"/>
      <c r="CW166" s="19"/>
      <c r="CX166" s="19"/>
      <c r="CY166" s="19"/>
      <c r="CZ166" s="19"/>
      <c r="DA166" s="19"/>
      <c r="DB166" s="19"/>
      <c r="DC166" s="19"/>
      <c r="DD166" s="19"/>
      <c r="DE166" s="19"/>
      <c r="DF166" s="19"/>
      <c r="DG166" s="19"/>
      <c r="DH166" s="19"/>
      <c r="DI166" s="19"/>
      <c r="DJ166" s="19"/>
      <c r="DK166" s="19"/>
      <c r="DL166" s="19"/>
      <c r="DM166" s="19"/>
      <c r="DN166" s="19"/>
      <c r="DO166" s="19"/>
      <c r="DP166" s="19"/>
      <c r="DQ166" s="19"/>
      <c r="DR166" s="19"/>
      <c r="DS166" s="19"/>
      <c r="DT166" s="19"/>
      <c r="DU166" s="19"/>
      <c r="DV166" s="19"/>
      <c r="DW166" s="19"/>
      <c r="DX166" s="19"/>
      <c r="DY166" s="19"/>
      <c r="DZ166" s="19"/>
      <c r="EA166" s="19"/>
      <c r="EB166" s="19"/>
      <c r="EC166" s="19"/>
      <c r="ED166" s="19"/>
      <c r="EE166" s="19"/>
    </row>
    <row r="167" spans="1:135" x14ac:dyDescent="0.2">
      <c r="B167" s="19"/>
      <c r="C167" s="19"/>
      <c r="D167" s="19"/>
      <c r="E167" s="19"/>
      <c r="G167" s="19"/>
      <c r="J167" s="19"/>
      <c r="K167" s="19"/>
      <c r="L167" s="19"/>
      <c r="M167" s="19"/>
      <c r="N167" s="19"/>
      <c r="O167" s="19"/>
      <c r="P167" s="19"/>
      <c r="Q167" s="19"/>
      <c r="R167" s="19"/>
      <c r="S167" s="19"/>
      <c r="T167" s="19"/>
      <c r="U167" s="19"/>
      <c r="V167" s="19"/>
      <c r="W167" s="19"/>
      <c r="X167" s="19"/>
      <c r="Y167" s="19"/>
      <c r="Z167" s="19"/>
      <c r="AA167" s="19"/>
      <c r="AB167" s="19"/>
      <c r="AC167" s="19"/>
      <c r="AD167" s="19"/>
      <c r="AE167" s="19"/>
      <c r="AF167" s="19"/>
      <c r="AG167" s="19"/>
      <c r="AH167" s="19"/>
      <c r="AI167" s="19"/>
      <c r="AJ167" s="19"/>
      <c r="AK167" s="19"/>
      <c r="AL167" s="19"/>
      <c r="AM167" s="19"/>
      <c r="AN167" s="19"/>
      <c r="AO167" s="19"/>
      <c r="AP167" s="19"/>
      <c r="AQ167" s="19"/>
      <c r="AR167" s="19"/>
      <c r="AS167" s="19"/>
      <c r="AT167" s="19"/>
      <c r="AU167" s="19"/>
      <c r="AV167" s="19"/>
      <c r="AW167" s="19"/>
      <c r="AX167" s="19"/>
      <c r="AY167" s="19"/>
      <c r="AZ167" s="19"/>
      <c r="BA167" s="19"/>
      <c r="BB167" s="19"/>
      <c r="BC167" s="19"/>
      <c r="BD167" s="19"/>
      <c r="BE167" s="19"/>
      <c r="BF167" s="19"/>
      <c r="BG167" s="19"/>
      <c r="BH167" s="19"/>
      <c r="BI167" s="19"/>
      <c r="BJ167" s="19"/>
      <c r="BK167" s="19"/>
      <c r="BL167" s="19"/>
      <c r="BM167" s="19"/>
      <c r="BN167" s="19"/>
      <c r="BO167" s="19"/>
      <c r="BP167" s="19"/>
      <c r="BQ167" s="19"/>
      <c r="BR167" s="19"/>
      <c r="BS167" s="19"/>
      <c r="BT167" s="19"/>
      <c r="BU167" s="19"/>
      <c r="BV167" s="19"/>
      <c r="BW167" s="19"/>
      <c r="BX167" s="19"/>
      <c r="BY167" s="19"/>
      <c r="BZ167" s="19"/>
      <c r="CA167" s="19"/>
      <c r="CB167" s="19"/>
      <c r="CC167" s="19"/>
      <c r="CD167" s="19"/>
      <c r="CE167" s="19"/>
      <c r="CF167" s="19"/>
      <c r="CG167" s="19"/>
      <c r="CH167" s="19"/>
      <c r="CI167" s="19"/>
      <c r="CJ167" s="19"/>
      <c r="CK167" s="19"/>
      <c r="CL167" s="19"/>
      <c r="CM167" s="19"/>
      <c r="CN167" s="19"/>
      <c r="CO167" s="19"/>
      <c r="CP167" s="19"/>
      <c r="CQ167" s="19"/>
      <c r="CR167" s="19"/>
      <c r="CS167" s="19"/>
      <c r="CT167" s="19"/>
      <c r="CU167" s="19"/>
      <c r="CV167" s="19"/>
      <c r="CW167" s="19"/>
      <c r="CX167" s="19"/>
      <c r="CY167" s="19"/>
      <c r="CZ167" s="19"/>
      <c r="DA167" s="19"/>
      <c r="DB167" s="19"/>
      <c r="DC167" s="19"/>
      <c r="DD167" s="19"/>
      <c r="DE167" s="19"/>
      <c r="DF167" s="19"/>
      <c r="DG167" s="19"/>
      <c r="DH167" s="19"/>
      <c r="DI167" s="19"/>
      <c r="DJ167" s="19"/>
      <c r="DK167" s="19"/>
      <c r="DL167" s="19"/>
      <c r="DM167" s="19"/>
      <c r="DN167" s="19"/>
      <c r="DO167" s="19"/>
      <c r="DP167" s="19"/>
      <c r="DQ167" s="19"/>
      <c r="DR167" s="19"/>
      <c r="DS167" s="19"/>
      <c r="DT167" s="19"/>
      <c r="DU167" s="19"/>
      <c r="DV167" s="19"/>
      <c r="DW167" s="19"/>
      <c r="DX167" s="19"/>
      <c r="DY167" s="19"/>
      <c r="DZ167" s="19"/>
      <c r="EA167" s="19"/>
      <c r="EB167" s="19"/>
      <c r="EC167" s="19"/>
      <c r="ED167" s="19"/>
      <c r="EE167" s="19"/>
    </row>
    <row r="168" spans="1:135" x14ac:dyDescent="0.2">
      <c r="B168" s="19"/>
      <c r="C168" s="19"/>
      <c r="D168" s="19"/>
      <c r="E168" s="19"/>
      <c r="K168" s="19"/>
      <c r="L168" s="19"/>
      <c r="M168" s="19"/>
      <c r="N168" s="19"/>
      <c r="O168" s="19"/>
      <c r="P168" s="19"/>
      <c r="Q168" s="19"/>
      <c r="R168" s="19"/>
      <c r="S168" s="19"/>
      <c r="T168" s="19"/>
      <c r="U168" s="19"/>
      <c r="V168" s="19"/>
      <c r="W168" s="19"/>
      <c r="X168" s="19"/>
      <c r="Y168" s="19"/>
      <c r="Z168" s="19"/>
      <c r="AA168" s="19"/>
      <c r="AB168" s="19"/>
      <c r="AC168" s="19"/>
      <c r="AD168" s="19"/>
      <c r="AE168" s="19"/>
      <c r="AF168" s="19"/>
      <c r="AG168" s="19"/>
      <c r="AH168" s="19"/>
      <c r="AI168" s="19"/>
      <c r="AJ168" s="19"/>
      <c r="AK168" s="19"/>
      <c r="AL168" s="19"/>
      <c r="AM168" s="19"/>
      <c r="AN168" s="19"/>
      <c r="AO168" s="19"/>
      <c r="AP168" s="19"/>
      <c r="AQ168" s="19"/>
      <c r="AR168" s="19"/>
      <c r="AS168" s="19"/>
      <c r="AT168" s="19"/>
      <c r="AU168" s="19"/>
      <c r="AV168" s="19"/>
      <c r="AW168" s="19"/>
      <c r="AX168" s="19"/>
      <c r="AY168" s="19"/>
      <c r="AZ168" s="19"/>
      <c r="BA168" s="19"/>
      <c r="BB168" s="19"/>
      <c r="BC168" s="19"/>
      <c r="BD168" s="19"/>
      <c r="BE168" s="19"/>
      <c r="BF168" s="19"/>
      <c r="BG168" s="19"/>
      <c r="BH168" s="19"/>
      <c r="BI168" s="19"/>
      <c r="BJ168" s="19"/>
      <c r="BK168" s="19"/>
      <c r="BL168" s="19"/>
      <c r="BM168" s="19"/>
      <c r="BN168" s="19"/>
      <c r="BO168" s="19"/>
      <c r="BP168" s="19"/>
      <c r="BQ168" s="19"/>
      <c r="BR168" s="19"/>
      <c r="BS168" s="19"/>
      <c r="BT168" s="19"/>
      <c r="BU168" s="19"/>
      <c r="BV168" s="19"/>
      <c r="BW168" s="19"/>
      <c r="BX168" s="19"/>
      <c r="BY168" s="19"/>
      <c r="BZ168" s="19"/>
      <c r="CA168" s="19"/>
      <c r="CB168" s="19"/>
      <c r="CC168" s="19"/>
      <c r="CD168" s="19"/>
      <c r="CE168" s="19"/>
      <c r="CF168" s="19"/>
      <c r="CG168" s="19"/>
      <c r="CH168" s="19"/>
      <c r="CI168" s="19"/>
      <c r="CJ168" s="19"/>
      <c r="CK168" s="19"/>
      <c r="CL168" s="19"/>
      <c r="CM168" s="19"/>
      <c r="CN168" s="19"/>
      <c r="CO168" s="19"/>
      <c r="CP168" s="19"/>
      <c r="CQ168" s="19"/>
      <c r="CR168" s="19"/>
      <c r="CS168" s="19"/>
      <c r="CT168" s="19"/>
      <c r="CU168" s="19"/>
      <c r="CV168" s="19"/>
      <c r="CW168" s="19"/>
      <c r="CX168" s="19"/>
      <c r="CY168" s="19"/>
      <c r="CZ168" s="19"/>
      <c r="DA168" s="19"/>
      <c r="DB168" s="19"/>
      <c r="DC168" s="19"/>
      <c r="DD168" s="19"/>
      <c r="DE168" s="19"/>
      <c r="DF168" s="19"/>
      <c r="DG168" s="19"/>
      <c r="DH168" s="19"/>
      <c r="DI168" s="19"/>
      <c r="DJ168" s="19"/>
      <c r="DK168" s="19"/>
      <c r="DL168" s="19"/>
      <c r="DM168" s="19"/>
      <c r="DN168" s="19"/>
      <c r="DO168" s="19"/>
      <c r="DP168" s="19"/>
      <c r="DQ168" s="19"/>
      <c r="DR168" s="19"/>
      <c r="DS168" s="19"/>
      <c r="DT168" s="19"/>
      <c r="DU168" s="19"/>
      <c r="DV168" s="19"/>
      <c r="DW168" s="19"/>
      <c r="DX168" s="19"/>
      <c r="DY168" s="19"/>
      <c r="DZ168" s="19"/>
      <c r="EA168" s="19"/>
      <c r="EB168" s="19"/>
      <c r="EC168" s="19"/>
      <c r="ED168" s="19"/>
      <c r="EE168" s="19"/>
    </row>
    <row r="169" spans="1:135" x14ac:dyDescent="0.2">
      <c r="B169" s="19"/>
      <c r="C169" s="19"/>
      <c r="D169" s="19"/>
      <c r="E169" s="19"/>
      <c r="K169" s="19"/>
      <c r="L169" s="19"/>
      <c r="M169" s="19"/>
      <c r="N169" s="19"/>
      <c r="O169" s="19"/>
      <c r="P169" s="19"/>
      <c r="Q169" s="19"/>
      <c r="R169" s="19"/>
      <c r="S169" s="19"/>
      <c r="T169" s="19"/>
      <c r="U169" s="19"/>
      <c r="V169" s="19"/>
      <c r="W169" s="19"/>
      <c r="X169" s="19"/>
      <c r="Y169" s="19"/>
      <c r="Z169" s="19"/>
      <c r="AA169" s="19"/>
      <c r="AB169" s="19"/>
      <c r="AC169" s="19"/>
      <c r="AD169" s="19"/>
      <c r="AE169" s="19"/>
      <c r="AF169" s="19"/>
      <c r="AG169" s="19"/>
      <c r="AH169" s="19"/>
      <c r="AI169" s="19"/>
      <c r="AJ169" s="19"/>
      <c r="AK169" s="19"/>
      <c r="AL169" s="19"/>
      <c r="AM169" s="19"/>
      <c r="AN169" s="19"/>
      <c r="AO169" s="19"/>
      <c r="AP169" s="19"/>
      <c r="AQ169" s="19"/>
      <c r="AR169" s="19"/>
      <c r="AS169" s="19"/>
      <c r="AT169" s="19"/>
      <c r="AU169" s="19"/>
      <c r="AV169" s="19"/>
      <c r="AW169" s="19"/>
      <c r="AX169" s="19"/>
      <c r="AY169" s="19"/>
      <c r="AZ169" s="19"/>
      <c r="BA169" s="19"/>
      <c r="BB169" s="19"/>
      <c r="BC169" s="19"/>
      <c r="BD169" s="19"/>
      <c r="BE169" s="19"/>
      <c r="BF169" s="19"/>
      <c r="BG169" s="19"/>
      <c r="BH169" s="19"/>
      <c r="BI169" s="19"/>
      <c r="BJ169" s="19"/>
      <c r="BK169" s="19"/>
      <c r="BL169" s="19"/>
      <c r="BM169" s="19"/>
      <c r="BN169" s="19"/>
      <c r="BO169" s="19"/>
      <c r="BP169" s="19"/>
      <c r="BQ169" s="19"/>
      <c r="BR169" s="19"/>
      <c r="BS169" s="19"/>
      <c r="BT169" s="19"/>
      <c r="BU169" s="19"/>
      <c r="BV169" s="19"/>
      <c r="BW169" s="19"/>
      <c r="BX169" s="19"/>
      <c r="BY169" s="19"/>
      <c r="BZ169" s="19"/>
      <c r="CA169" s="19"/>
      <c r="CB169" s="19"/>
      <c r="CC169" s="19"/>
      <c r="CD169" s="19"/>
      <c r="CE169" s="19"/>
      <c r="CF169" s="19"/>
      <c r="CG169" s="19"/>
      <c r="CH169" s="19"/>
      <c r="CI169" s="19"/>
      <c r="CJ169" s="19"/>
      <c r="CK169" s="19"/>
      <c r="CL169" s="19"/>
      <c r="CM169" s="19"/>
      <c r="CN169" s="19"/>
      <c r="CO169" s="19"/>
      <c r="CP169" s="19"/>
      <c r="CQ169" s="19"/>
      <c r="CR169" s="19"/>
      <c r="CS169" s="19"/>
      <c r="CT169" s="19"/>
      <c r="CU169" s="19"/>
      <c r="CV169" s="19"/>
      <c r="CW169" s="19"/>
      <c r="CX169" s="19"/>
      <c r="CY169" s="19"/>
      <c r="CZ169" s="19"/>
      <c r="DA169" s="19"/>
      <c r="DB169" s="19"/>
      <c r="DC169" s="19"/>
      <c r="DD169" s="19"/>
      <c r="DE169" s="19"/>
      <c r="DF169" s="19"/>
      <c r="DG169" s="19"/>
      <c r="DH169" s="19"/>
      <c r="DI169" s="19"/>
      <c r="DJ169" s="19"/>
      <c r="DK169" s="19"/>
      <c r="DL169" s="19"/>
      <c r="DM169" s="19"/>
      <c r="DN169" s="19"/>
      <c r="DO169" s="19"/>
      <c r="DP169" s="19"/>
      <c r="DQ169" s="19"/>
      <c r="DR169" s="19"/>
      <c r="DS169" s="19"/>
      <c r="DT169" s="19"/>
      <c r="DU169" s="19"/>
      <c r="DV169" s="19"/>
      <c r="DW169" s="19"/>
      <c r="DX169" s="19"/>
      <c r="DY169" s="19"/>
      <c r="DZ169" s="19"/>
      <c r="EA169" s="19"/>
      <c r="EB169" s="19"/>
      <c r="EC169" s="19"/>
      <c r="ED169" s="19"/>
      <c r="EE169" s="19"/>
    </row>
    <row r="170" spans="1:135" x14ac:dyDescent="0.2">
      <c r="B170" s="19"/>
      <c r="C170" s="19"/>
      <c r="D170" s="19"/>
      <c r="E170" s="19"/>
      <c r="F170" s="19"/>
      <c r="K170" s="19"/>
      <c r="L170" s="19"/>
      <c r="M170" s="19"/>
      <c r="N170" s="19"/>
      <c r="O170" s="19"/>
      <c r="P170" s="19"/>
      <c r="Q170" s="19"/>
      <c r="R170" s="19"/>
      <c r="S170" s="19"/>
      <c r="T170" s="19"/>
      <c r="U170" s="19"/>
      <c r="V170" s="19"/>
      <c r="W170" s="19"/>
      <c r="X170" s="19"/>
      <c r="Y170" s="19"/>
      <c r="Z170" s="19"/>
      <c r="AA170" s="19"/>
      <c r="AB170" s="19"/>
      <c r="AC170" s="19"/>
      <c r="AD170" s="19"/>
      <c r="AE170" s="19"/>
      <c r="AF170" s="19"/>
      <c r="AG170" s="19"/>
      <c r="AH170" s="19"/>
      <c r="AI170" s="19"/>
      <c r="AJ170" s="19"/>
      <c r="AK170" s="19"/>
      <c r="AL170" s="19"/>
      <c r="AM170" s="19"/>
      <c r="AN170" s="19"/>
      <c r="AO170" s="19"/>
      <c r="AP170" s="19"/>
      <c r="AQ170" s="19"/>
      <c r="AR170" s="19"/>
      <c r="AS170" s="19"/>
      <c r="AT170" s="19"/>
      <c r="AU170" s="19"/>
      <c r="AV170" s="19"/>
      <c r="AW170" s="19"/>
      <c r="AX170" s="19"/>
      <c r="AY170" s="19"/>
      <c r="AZ170" s="19"/>
      <c r="BA170" s="19"/>
      <c r="BB170" s="19"/>
      <c r="BC170" s="19"/>
      <c r="BD170" s="19"/>
      <c r="BE170" s="19"/>
      <c r="BF170" s="19"/>
      <c r="BG170" s="19"/>
      <c r="BH170" s="19"/>
      <c r="BI170" s="19"/>
      <c r="BJ170" s="19"/>
      <c r="BK170" s="19"/>
      <c r="BL170" s="19"/>
      <c r="BM170" s="19"/>
      <c r="BN170" s="19"/>
      <c r="BO170" s="19"/>
      <c r="BP170" s="19"/>
      <c r="BQ170" s="19"/>
      <c r="BR170" s="19"/>
      <c r="BS170" s="19"/>
      <c r="BT170" s="19"/>
      <c r="BU170" s="19"/>
      <c r="BV170" s="19"/>
      <c r="BW170" s="19"/>
      <c r="BX170" s="19"/>
      <c r="BY170" s="19"/>
      <c r="BZ170" s="19"/>
      <c r="CA170" s="19"/>
      <c r="CB170" s="19"/>
      <c r="CC170" s="19"/>
      <c r="CD170" s="19"/>
      <c r="CE170" s="19"/>
      <c r="CF170" s="19"/>
      <c r="CG170" s="19"/>
      <c r="CH170" s="19"/>
      <c r="CI170" s="19"/>
      <c r="CJ170" s="19"/>
      <c r="CK170" s="19"/>
      <c r="CL170" s="19"/>
      <c r="CM170" s="19"/>
      <c r="CN170" s="19"/>
      <c r="CO170" s="19"/>
      <c r="CP170" s="19"/>
      <c r="CQ170" s="19"/>
      <c r="CR170" s="19"/>
      <c r="CS170" s="19"/>
      <c r="CT170" s="19"/>
      <c r="CU170" s="19"/>
      <c r="CV170" s="19"/>
      <c r="CW170" s="19"/>
      <c r="CX170" s="19"/>
      <c r="CY170" s="19"/>
      <c r="CZ170" s="19"/>
      <c r="DA170" s="19"/>
      <c r="DB170" s="19"/>
      <c r="DC170" s="19"/>
      <c r="DD170" s="19"/>
      <c r="DE170" s="19"/>
      <c r="DF170" s="19"/>
      <c r="DG170" s="19"/>
      <c r="DH170" s="19"/>
      <c r="DI170" s="19"/>
      <c r="DJ170" s="19"/>
      <c r="DK170" s="19"/>
      <c r="DL170" s="19"/>
      <c r="DM170" s="19"/>
      <c r="DN170" s="19"/>
      <c r="DO170" s="19"/>
      <c r="DP170" s="19"/>
      <c r="DQ170" s="19"/>
      <c r="DR170" s="19"/>
      <c r="DS170" s="19"/>
      <c r="DT170" s="19"/>
      <c r="DU170" s="19"/>
      <c r="DV170" s="19"/>
      <c r="DW170" s="19"/>
      <c r="DX170" s="19"/>
      <c r="DY170" s="19"/>
      <c r="DZ170" s="19"/>
      <c r="EA170" s="19"/>
      <c r="EB170" s="19"/>
      <c r="EC170" s="19"/>
      <c r="ED170" s="19"/>
      <c r="EE170" s="19"/>
    </row>
    <row r="171" spans="1:135" x14ac:dyDescent="0.2">
      <c r="B171" s="19"/>
      <c r="C171" s="19"/>
      <c r="D171" s="19"/>
      <c r="E171" s="19"/>
      <c r="F171" s="19"/>
      <c r="K171" s="19"/>
      <c r="L171" s="19"/>
      <c r="M171" s="19"/>
      <c r="N171" s="19"/>
      <c r="O171" s="19"/>
      <c r="P171" s="19"/>
      <c r="Q171" s="19"/>
      <c r="R171" s="19"/>
      <c r="S171" s="19"/>
      <c r="T171" s="19"/>
      <c r="U171" s="19"/>
      <c r="V171" s="19"/>
      <c r="W171" s="19"/>
      <c r="X171" s="19"/>
      <c r="Y171" s="19"/>
      <c r="Z171" s="19"/>
      <c r="AA171" s="19"/>
      <c r="AB171" s="19"/>
      <c r="AC171" s="19"/>
      <c r="AD171" s="19"/>
      <c r="AE171" s="19"/>
      <c r="AF171" s="19"/>
      <c r="AG171" s="19"/>
      <c r="AH171" s="19"/>
      <c r="AI171" s="19"/>
      <c r="AJ171" s="19"/>
      <c r="AK171" s="19"/>
      <c r="AL171" s="19"/>
      <c r="AM171" s="19"/>
      <c r="AN171" s="19"/>
      <c r="AO171" s="19"/>
      <c r="AP171" s="19"/>
      <c r="AQ171" s="19"/>
      <c r="AR171" s="19"/>
      <c r="AS171" s="19"/>
      <c r="AT171" s="19"/>
      <c r="AU171" s="19"/>
      <c r="AV171" s="19"/>
      <c r="AW171" s="19"/>
      <c r="AX171" s="19"/>
      <c r="AY171" s="19"/>
      <c r="AZ171" s="19"/>
      <c r="BA171" s="19"/>
      <c r="BB171" s="19"/>
      <c r="BC171" s="19"/>
      <c r="BD171" s="19"/>
      <c r="BE171" s="19"/>
      <c r="BF171" s="19"/>
      <c r="BG171" s="19"/>
      <c r="BH171" s="19"/>
      <c r="BI171" s="19"/>
      <c r="BJ171" s="19"/>
      <c r="BK171" s="19"/>
      <c r="BL171" s="19"/>
      <c r="BM171" s="19"/>
      <c r="BN171" s="19"/>
      <c r="BO171" s="19"/>
      <c r="BP171" s="19"/>
      <c r="BQ171" s="19"/>
      <c r="BR171" s="19"/>
      <c r="BS171" s="19"/>
      <c r="BT171" s="19"/>
      <c r="BU171" s="19"/>
      <c r="BV171" s="19"/>
      <c r="BW171" s="19"/>
      <c r="BX171" s="19"/>
      <c r="BY171" s="19"/>
      <c r="BZ171" s="19"/>
      <c r="CA171" s="19"/>
      <c r="CB171" s="19"/>
      <c r="CC171" s="19"/>
      <c r="CD171" s="19"/>
      <c r="CE171" s="19"/>
      <c r="CF171" s="19"/>
      <c r="CG171" s="19"/>
      <c r="CH171" s="19"/>
      <c r="CI171" s="19"/>
      <c r="CJ171" s="19"/>
      <c r="CK171" s="19"/>
      <c r="CL171" s="19"/>
      <c r="CM171" s="19"/>
      <c r="CN171" s="19"/>
      <c r="CO171" s="19"/>
      <c r="CP171" s="19"/>
      <c r="CQ171" s="19"/>
      <c r="CR171" s="19"/>
      <c r="CS171" s="19"/>
      <c r="CT171" s="19"/>
      <c r="CU171" s="19"/>
      <c r="CV171" s="19"/>
      <c r="CW171" s="19"/>
      <c r="CX171" s="19"/>
      <c r="CY171" s="19"/>
      <c r="CZ171" s="19"/>
      <c r="DA171" s="19"/>
      <c r="DB171" s="19"/>
      <c r="DC171" s="19"/>
      <c r="DD171" s="19"/>
      <c r="DE171" s="19"/>
      <c r="DF171" s="19"/>
      <c r="DG171" s="19"/>
      <c r="DH171" s="19"/>
      <c r="DI171" s="19"/>
      <c r="DJ171" s="19"/>
      <c r="DK171" s="19"/>
      <c r="DL171" s="19"/>
      <c r="DM171" s="19"/>
      <c r="DN171" s="19"/>
      <c r="DO171" s="19"/>
      <c r="DP171" s="19"/>
      <c r="DQ171" s="19"/>
      <c r="DR171" s="19"/>
      <c r="DS171" s="19"/>
      <c r="DT171" s="19"/>
      <c r="DU171" s="19"/>
      <c r="DV171" s="19"/>
      <c r="DW171" s="19"/>
      <c r="DX171" s="19"/>
      <c r="DY171" s="19"/>
      <c r="DZ171" s="19"/>
      <c r="EA171" s="19"/>
      <c r="EB171" s="19"/>
      <c r="EC171" s="19"/>
      <c r="ED171" s="19"/>
      <c r="EE171" s="19"/>
    </row>
    <row r="172" spans="1:135" x14ac:dyDescent="0.2">
      <c r="B172" s="19"/>
      <c r="C172" s="19"/>
      <c r="D172" s="19"/>
      <c r="E172" s="19"/>
      <c r="F172" s="19"/>
      <c r="H172" s="19"/>
      <c r="K172" s="19"/>
      <c r="L172" s="19"/>
      <c r="M172" s="19"/>
      <c r="N172" s="19"/>
      <c r="O172" s="19"/>
      <c r="P172" s="19"/>
      <c r="Q172" s="19"/>
      <c r="R172" s="19"/>
      <c r="S172" s="19"/>
      <c r="T172" s="19"/>
      <c r="U172" s="19"/>
      <c r="V172" s="19"/>
      <c r="W172" s="19"/>
      <c r="X172" s="19"/>
      <c r="Y172" s="19"/>
      <c r="Z172" s="19"/>
      <c r="AA172" s="19"/>
      <c r="AB172" s="19"/>
      <c r="AC172" s="19"/>
      <c r="AD172" s="19"/>
      <c r="AE172" s="19"/>
      <c r="AF172" s="19"/>
      <c r="AG172" s="19"/>
      <c r="AH172" s="19"/>
      <c r="AI172" s="19"/>
      <c r="AJ172" s="19"/>
      <c r="AK172" s="19"/>
      <c r="AL172" s="19"/>
      <c r="AM172" s="19"/>
      <c r="AN172" s="19"/>
      <c r="AO172" s="19"/>
      <c r="AP172" s="19"/>
      <c r="AQ172" s="19"/>
      <c r="AR172" s="19"/>
      <c r="AS172" s="19"/>
      <c r="AT172" s="19"/>
      <c r="AU172" s="19"/>
      <c r="AV172" s="19"/>
      <c r="AW172" s="19"/>
      <c r="AX172" s="19"/>
      <c r="AY172" s="19"/>
      <c r="AZ172" s="19"/>
      <c r="BA172" s="19"/>
      <c r="BB172" s="19"/>
      <c r="BC172" s="19"/>
      <c r="BD172" s="19"/>
      <c r="BE172" s="19"/>
      <c r="BF172" s="19"/>
      <c r="BG172" s="19"/>
      <c r="BH172" s="19"/>
      <c r="BI172" s="19"/>
      <c r="BJ172" s="19"/>
      <c r="BK172" s="19"/>
      <c r="BL172" s="19"/>
      <c r="BM172" s="19"/>
      <c r="BN172" s="19"/>
      <c r="BO172" s="19"/>
      <c r="BP172" s="19"/>
      <c r="BQ172" s="19"/>
      <c r="BR172" s="19"/>
      <c r="BS172" s="19"/>
      <c r="BT172" s="19"/>
      <c r="BU172" s="19"/>
      <c r="BV172" s="19"/>
      <c r="BW172" s="19"/>
      <c r="BX172" s="19"/>
      <c r="BY172" s="19"/>
      <c r="BZ172" s="19"/>
      <c r="CA172" s="19"/>
      <c r="CB172" s="19"/>
      <c r="CC172" s="19"/>
      <c r="CD172" s="19"/>
      <c r="CE172" s="19"/>
      <c r="CF172" s="19"/>
      <c r="CG172" s="19"/>
      <c r="CH172" s="19"/>
      <c r="CI172" s="19"/>
      <c r="CJ172" s="19"/>
      <c r="CK172" s="19"/>
      <c r="CL172" s="19"/>
      <c r="CM172" s="19"/>
      <c r="CN172" s="19"/>
      <c r="CO172" s="19"/>
      <c r="CP172" s="19"/>
      <c r="CQ172" s="19"/>
      <c r="CR172" s="19"/>
      <c r="CS172" s="19"/>
      <c r="CT172" s="19"/>
      <c r="CU172" s="19"/>
      <c r="CV172" s="19"/>
      <c r="CW172" s="19"/>
      <c r="CX172" s="19"/>
      <c r="CY172" s="19"/>
      <c r="CZ172" s="19"/>
      <c r="DA172" s="19"/>
      <c r="DB172" s="19"/>
      <c r="DC172" s="19"/>
      <c r="DD172" s="19"/>
      <c r="DE172" s="19"/>
      <c r="DF172" s="19"/>
      <c r="DG172" s="19"/>
      <c r="DH172" s="19"/>
      <c r="DI172" s="19"/>
      <c r="DJ172" s="19"/>
      <c r="DK172" s="19"/>
      <c r="DL172" s="19"/>
      <c r="DM172" s="19"/>
      <c r="DN172" s="19"/>
      <c r="DO172" s="19"/>
      <c r="DP172" s="19"/>
      <c r="DQ172" s="19"/>
      <c r="DR172" s="19"/>
      <c r="DS172" s="19"/>
      <c r="DT172" s="19"/>
      <c r="DU172" s="19"/>
      <c r="DV172" s="19"/>
      <c r="DW172" s="19"/>
      <c r="DX172" s="19"/>
      <c r="DY172" s="19"/>
      <c r="DZ172" s="19"/>
      <c r="EA172" s="19"/>
      <c r="EB172" s="19"/>
      <c r="EC172" s="19"/>
      <c r="ED172" s="19"/>
      <c r="EE172" s="19"/>
    </row>
    <row r="173" spans="1:135" x14ac:dyDescent="0.2">
      <c r="B173" s="19"/>
      <c r="C173" s="19"/>
      <c r="D173" s="19"/>
      <c r="E173" s="19"/>
      <c r="F173" s="19"/>
      <c r="H173" s="19"/>
      <c r="K173" s="19"/>
      <c r="L173" s="19"/>
      <c r="M173" s="19"/>
      <c r="N173" s="19"/>
      <c r="O173" s="19"/>
      <c r="P173" s="19"/>
      <c r="Q173" s="19"/>
      <c r="R173" s="19"/>
      <c r="S173" s="19"/>
      <c r="T173" s="19"/>
      <c r="U173" s="19"/>
      <c r="V173" s="19"/>
      <c r="W173" s="19"/>
      <c r="X173" s="19"/>
      <c r="Y173" s="19"/>
      <c r="Z173" s="19"/>
      <c r="AA173" s="19"/>
      <c r="AB173" s="19"/>
      <c r="AC173" s="19"/>
      <c r="AD173" s="19"/>
      <c r="AE173" s="19"/>
      <c r="AF173" s="19"/>
      <c r="AG173" s="19"/>
      <c r="AH173" s="19"/>
      <c r="AI173" s="19"/>
      <c r="AJ173" s="19"/>
      <c r="AK173" s="19"/>
      <c r="AL173" s="19"/>
      <c r="AM173" s="19"/>
      <c r="AN173" s="19"/>
      <c r="AO173" s="19"/>
      <c r="AP173" s="19"/>
      <c r="AQ173" s="19"/>
      <c r="AR173" s="19"/>
      <c r="AS173" s="19"/>
      <c r="AT173" s="19"/>
      <c r="AU173" s="19"/>
      <c r="AV173" s="19"/>
      <c r="AW173" s="19"/>
      <c r="AX173" s="19"/>
      <c r="AY173" s="19"/>
      <c r="AZ173" s="19"/>
      <c r="BA173" s="19"/>
      <c r="BB173" s="19"/>
      <c r="BC173" s="19"/>
      <c r="BD173" s="19"/>
      <c r="BE173" s="19"/>
      <c r="BF173" s="19"/>
      <c r="BG173" s="19"/>
      <c r="BH173" s="19"/>
      <c r="BI173" s="19"/>
      <c r="BJ173" s="19"/>
      <c r="BK173" s="19"/>
      <c r="BL173" s="19"/>
      <c r="BM173" s="19"/>
      <c r="BN173" s="19"/>
      <c r="BO173" s="19"/>
      <c r="BP173" s="19"/>
      <c r="BQ173" s="19"/>
      <c r="BR173" s="19"/>
      <c r="BS173" s="19"/>
      <c r="BT173" s="19"/>
      <c r="BU173" s="19"/>
      <c r="BV173" s="19"/>
      <c r="BW173" s="19"/>
      <c r="BX173" s="19"/>
      <c r="BY173" s="19"/>
      <c r="BZ173" s="19"/>
      <c r="CA173" s="19"/>
      <c r="CB173" s="19"/>
      <c r="CC173" s="19"/>
      <c r="CD173" s="19"/>
      <c r="CE173" s="19"/>
      <c r="CF173" s="19"/>
      <c r="CG173" s="19"/>
      <c r="CH173" s="19"/>
      <c r="CI173" s="19"/>
      <c r="CJ173" s="19"/>
      <c r="CK173" s="19"/>
      <c r="CL173" s="19"/>
      <c r="CM173" s="19"/>
      <c r="CN173" s="19"/>
      <c r="CO173" s="19"/>
      <c r="CP173" s="19"/>
      <c r="CQ173" s="19"/>
      <c r="CR173" s="19"/>
      <c r="CS173" s="19"/>
      <c r="CT173" s="19"/>
      <c r="CU173" s="19"/>
      <c r="CV173" s="19"/>
      <c r="CW173" s="19"/>
      <c r="CX173" s="19"/>
      <c r="CY173" s="19"/>
      <c r="CZ173" s="19"/>
      <c r="DA173" s="19"/>
      <c r="DB173" s="19"/>
      <c r="DC173" s="19"/>
      <c r="DD173" s="19"/>
      <c r="DE173" s="19"/>
      <c r="DF173" s="19"/>
      <c r="DG173" s="19"/>
      <c r="DH173" s="19"/>
      <c r="DI173" s="19"/>
      <c r="DJ173" s="19"/>
      <c r="DK173" s="19"/>
      <c r="DL173" s="19"/>
      <c r="DM173" s="19"/>
      <c r="DN173" s="19"/>
      <c r="DO173" s="19"/>
      <c r="DP173" s="19"/>
      <c r="DQ173" s="19"/>
      <c r="DR173" s="19"/>
      <c r="DS173" s="19"/>
      <c r="DT173" s="19"/>
      <c r="DU173" s="19"/>
      <c r="DV173" s="19"/>
      <c r="DW173" s="19"/>
      <c r="DX173" s="19"/>
      <c r="DY173" s="19"/>
      <c r="DZ173" s="19"/>
      <c r="EA173" s="19"/>
      <c r="EB173" s="19"/>
      <c r="EC173" s="19"/>
      <c r="ED173" s="19"/>
      <c r="EE173" s="19"/>
    </row>
    <row r="174" spans="1:135" x14ac:dyDescent="0.2">
      <c r="B174" s="19"/>
      <c r="C174" s="19"/>
      <c r="D174" s="19"/>
      <c r="E174" s="19"/>
      <c r="F174" s="19"/>
      <c r="G174" s="19"/>
      <c r="H174" s="19"/>
      <c r="J174" s="19"/>
      <c r="K174" s="19"/>
      <c r="L174" s="19"/>
      <c r="M174" s="19"/>
      <c r="N174" s="19"/>
      <c r="O174" s="19"/>
      <c r="P174" s="19"/>
      <c r="Q174" s="19"/>
      <c r="R174" s="19"/>
      <c r="S174" s="19"/>
      <c r="T174" s="19"/>
      <c r="U174" s="19"/>
      <c r="V174" s="19"/>
      <c r="W174" s="19"/>
      <c r="X174" s="19"/>
      <c r="Y174" s="19"/>
      <c r="Z174" s="19"/>
      <c r="AA174" s="19"/>
      <c r="AB174" s="19"/>
      <c r="AC174" s="19"/>
      <c r="AD174" s="19"/>
      <c r="AE174" s="19"/>
      <c r="AF174" s="19"/>
      <c r="AG174" s="19"/>
      <c r="AH174" s="19"/>
      <c r="AI174" s="19"/>
      <c r="AJ174" s="19"/>
      <c r="AK174" s="19"/>
      <c r="AL174" s="19"/>
      <c r="AM174" s="19"/>
      <c r="AN174" s="19"/>
      <c r="AO174" s="19"/>
      <c r="AP174" s="19"/>
      <c r="AQ174" s="19"/>
      <c r="AR174" s="19"/>
      <c r="AS174" s="19"/>
      <c r="AT174" s="19"/>
      <c r="AU174" s="19"/>
      <c r="AV174" s="19"/>
      <c r="AW174" s="19"/>
      <c r="AX174" s="19"/>
      <c r="AY174" s="19"/>
      <c r="AZ174" s="19"/>
      <c r="BA174" s="19"/>
      <c r="BB174" s="19"/>
      <c r="BC174" s="19"/>
      <c r="BD174" s="19"/>
      <c r="BE174" s="19"/>
      <c r="BF174" s="19"/>
      <c r="BG174" s="19"/>
      <c r="BH174" s="19"/>
      <c r="BI174" s="19"/>
      <c r="BJ174" s="19"/>
      <c r="BK174" s="19"/>
      <c r="BL174" s="19"/>
      <c r="BM174" s="19"/>
      <c r="BN174" s="19"/>
      <c r="BO174" s="19"/>
      <c r="BP174" s="19"/>
      <c r="BQ174" s="19"/>
      <c r="BR174" s="19"/>
      <c r="BS174" s="19"/>
      <c r="BT174" s="19"/>
      <c r="BU174" s="19"/>
      <c r="BV174" s="19"/>
      <c r="BW174" s="19"/>
      <c r="BX174" s="19"/>
      <c r="BY174" s="19"/>
      <c r="BZ174" s="19"/>
      <c r="CA174" s="19"/>
      <c r="CB174" s="19"/>
      <c r="CC174" s="19"/>
      <c r="CD174" s="19"/>
      <c r="CE174" s="19"/>
      <c r="CF174" s="19"/>
      <c r="CG174" s="19"/>
      <c r="CH174" s="19"/>
      <c r="CI174" s="19"/>
      <c r="CJ174" s="19"/>
      <c r="CK174" s="19"/>
      <c r="CL174" s="19"/>
      <c r="CM174" s="19"/>
      <c r="CN174" s="19"/>
      <c r="CO174" s="19"/>
      <c r="CP174" s="19"/>
      <c r="CQ174" s="19"/>
      <c r="CR174" s="19"/>
      <c r="CS174" s="19"/>
      <c r="CT174" s="19"/>
      <c r="CU174" s="19"/>
      <c r="CV174" s="19"/>
      <c r="CW174" s="19"/>
      <c r="CX174" s="19"/>
      <c r="CY174" s="19"/>
      <c r="CZ174" s="19"/>
      <c r="DA174" s="19"/>
      <c r="DB174" s="19"/>
      <c r="DC174" s="19"/>
      <c r="DD174" s="19"/>
      <c r="DE174" s="19"/>
      <c r="DF174" s="19"/>
      <c r="DG174" s="19"/>
      <c r="DH174" s="19"/>
      <c r="DI174" s="19"/>
      <c r="DJ174" s="19"/>
      <c r="DK174" s="19"/>
      <c r="DL174" s="19"/>
      <c r="DM174" s="19"/>
      <c r="DN174" s="19"/>
      <c r="DO174" s="19"/>
      <c r="DP174" s="19"/>
      <c r="DQ174" s="19"/>
      <c r="DR174" s="19"/>
      <c r="DS174" s="19"/>
      <c r="DT174" s="19"/>
      <c r="DU174" s="19"/>
      <c r="DV174" s="19"/>
      <c r="DW174" s="19"/>
      <c r="DX174" s="19"/>
      <c r="DY174" s="19"/>
      <c r="DZ174" s="19"/>
      <c r="EA174" s="19"/>
      <c r="EB174" s="19"/>
      <c r="EC174" s="19"/>
      <c r="ED174" s="19"/>
      <c r="EE174" s="19"/>
    </row>
    <row r="175" spans="1:135" ht="15" x14ac:dyDescent="0.25">
      <c r="B175" s="24" t="s">
        <v>804</v>
      </c>
      <c r="C175" s="19"/>
      <c r="D175" s="19"/>
      <c r="E175" s="19"/>
      <c r="F175" s="19"/>
      <c r="G175" s="19"/>
      <c r="J175" s="19"/>
      <c r="K175" s="19"/>
      <c r="L175" s="19"/>
      <c r="M175" s="19"/>
      <c r="N175" s="19"/>
      <c r="O175" s="19"/>
      <c r="P175" s="19"/>
      <c r="Q175" s="19"/>
      <c r="R175" s="19"/>
      <c r="S175" s="19"/>
      <c r="T175" s="19"/>
      <c r="U175" s="19"/>
      <c r="V175" s="19"/>
      <c r="W175" s="19"/>
      <c r="X175" s="19"/>
      <c r="Y175" s="19"/>
      <c r="Z175" s="19"/>
      <c r="AA175" s="19"/>
      <c r="AB175" s="19"/>
      <c r="AC175" s="19"/>
      <c r="AD175" s="19"/>
      <c r="AE175" s="19"/>
      <c r="AF175" s="19"/>
      <c r="AG175" s="19"/>
      <c r="AH175" s="19"/>
      <c r="AI175" s="19"/>
      <c r="AJ175" s="19"/>
      <c r="AK175" s="19"/>
      <c r="AL175" s="19"/>
      <c r="AM175" s="19"/>
      <c r="AN175" s="19"/>
      <c r="AO175" s="19"/>
      <c r="AP175" s="19"/>
      <c r="AQ175" s="19"/>
      <c r="AR175" s="19"/>
      <c r="AS175" s="19"/>
      <c r="AT175" s="19"/>
      <c r="AU175" s="19"/>
      <c r="AV175" s="19"/>
      <c r="AW175" s="19"/>
      <c r="AX175" s="19"/>
      <c r="AY175" s="19"/>
      <c r="AZ175" s="19"/>
      <c r="BA175" s="19"/>
      <c r="BB175" s="19"/>
      <c r="BC175" s="19"/>
      <c r="BD175" s="19"/>
      <c r="BE175" s="19"/>
      <c r="BF175" s="19"/>
      <c r="BG175" s="19"/>
      <c r="BH175" s="19"/>
      <c r="BI175" s="19"/>
      <c r="BJ175" s="19"/>
      <c r="BK175" s="19"/>
      <c r="BL175" s="19"/>
      <c r="BM175" s="19"/>
      <c r="BN175" s="19"/>
      <c r="BO175" s="19"/>
      <c r="BP175" s="19"/>
      <c r="BQ175" s="19"/>
      <c r="BR175" s="19"/>
      <c r="BS175" s="19"/>
      <c r="BT175" s="19"/>
      <c r="BU175" s="19"/>
      <c r="BV175" s="19"/>
      <c r="BW175" s="19"/>
      <c r="BX175" s="19"/>
      <c r="BY175" s="19"/>
      <c r="BZ175" s="19"/>
      <c r="CA175" s="19"/>
      <c r="CB175" s="19"/>
      <c r="CC175" s="19"/>
      <c r="CD175" s="19"/>
      <c r="CE175" s="19"/>
      <c r="CF175" s="19"/>
      <c r="CG175" s="19"/>
      <c r="CH175" s="19"/>
      <c r="CI175" s="19"/>
      <c r="CJ175" s="19"/>
      <c r="CK175" s="19"/>
      <c r="CL175" s="19"/>
      <c r="CM175" s="19"/>
      <c r="CN175" s="19"/>
      <c r="CO175" s="19"/>
      <c r="CP175" s="19"/>
      <c r="CQ175" s="19"/>
      <c r="CR175" s="19"/>
      <c r="CS175" s="19"/>
      <c r="CT175" s="19"/>
      <c r="CU175" s="19"/>
      <c r="CV175" s="19"/>
      <c r="CW175" s="19"/>
      <c r="CX175" s="19"/>
      <c r="CY175" s="19"/>
      <c r="CZ175" s="19"/>
      <c r="DA175" s="19"/>
      <c r="DB175" s="19"/>
      <c r="DC175" s="19"/>
      <c r="DD175" s="19"/>
      <c r="DE175" s="19"/>
      <c r="DF175" s="19"/>
      <c r="DG175" s="19"/>
      <c r="DH175" s="19"/>
      <c r="DI175" s="19"/>
      <c r="DJ175" s="19"/>
      <c r="DK175" s="19"/>
      <c r="DL175" s="19"/>
      <c r="DM175" s="19"/>
      <c r="DN175" s="19"/>
      <c r="DO175" s="19"/>
      <c r="DP175" s="19"/>
      <c r="DQ175" s="19"/>
      <c r="DR175" s="19"/>
      <c r="DS175" s="19"/>
      <c r="DT175" s="19"/>
      <c r="DU175" s="19"/>
      <c r="DV175" s="19"/>
      <c r="DW175" s="19"/>
      <c r="DX175" s="19"/>
      <c r="DY175" s="19"/>
      <c r="DZ175" s="19"/>
      <c r="EA175" s="19"/>
      <c r="EB175" s="19"/>
      <c r="EC175" s="19"/>
      <c r="ED175" s="19"/>
      <c r="EE175" s="19"/>
    </row>
    <row r="176" spans="1:135" s="19" customFormat="1" x14ac:dyDescent="0.2">
      <c r="B176" s="471" t="s">
        <v>793</v>
      </c>
      <c r="C176" s="472" t="s">
        <v>62</v>
      </c>
      <c r="D176" s="472" t="s">
        <v>63</v>
      </c>
      <c r="E176" s="472" t="s">
        <v>794</v>
      </c>
      <c r="F176" s="472" t="s">
        <v>65</v>
      </c>
      <c r="G176" s="472" t="s">
        <v>66</v>
      </c>
      <c r="H176" s="472" t="s">
        <v>67</v>
      </c>
      <c r="I176" s="472" t="s">
        <v>795</v>
      </c>
      <c r="J176" s="472" t="s">
        <v>295</v>
      </c>
    </row>
    <row r="177" spans="2:10" s="19" customFormat="1" x14ac:dyDescent="0.2">
      <c r="B177" s="474" t="s">
        <v>40</v>
      </c>
      <c r="C177" s="548">
        <v>5246</v>
      </c>
      <c r="D177" s="548">
        <v>339</v>
      </c>
      <c r="E177" s="548">
        <v>14158</v>
      </c>
      <c r="F177" s="548">
        <v>5422</v>
      </c>
      <c r="G177" s="548">
        <v>2621</v>
      </c>
      <c r="H177" s="548">
        <v>2456</v>
      </c>
      <c r="I177" s="548">
        <v>580</v>
      </c>
      <c r="J177" s="548">
        <v>30822</v>
      </c>
    </row>
    <row r="178" spans="2:10" s="19" customFormat="1" x14ac:dyDescent="0.2">
      <c r="B178" s="474" t="s">
        <v>131</v>
      </c>
      <c r="C178" s="548">
        <v>1272</v>
      </c>
      <c r="D178" s="548">
        <v>25</v>
      </c>
      <c r="E178" s="548">
        <v>3159</v>
      </c>
      <c r="F178" s="548">
        <v>876</v>
      </c>
      <c r="G178" s="548">
        <v>560</v>
      </c>
      <c r="H178" s="548">
        <v>448</v>
      </c>
      <c r="I178" s="548">
        <v>2</v>
      </c>
      <c r="J178" s="548">
        <v>6342</v>
      </c>
    </row>
    <row r="179" spans="2:10" s="19" customFormat="1" x14ac:dyDescent="0.2">
      <c r="B179" s="474" t="s">
        <v>796</v>
      </c>
      <c r="C179" s="548">
        <v>366</v>
      </c>
      <c r="D179" s="548">
        <v>27</v>
      </c>
      <c r="E179" s="548">
        <v>1607</v>
      </c>
      <c r="F179" s="548">
        <v>594</v>
      </c>
      <c r="G179" s="548">
        <v>164</v>
      </c>
      <c r="H179" s="548">
        <v>86</v>
      </c>
      <c r="I179" s="548">
        <v>0</v>
      </c>
      <c r="J179" s="548">
        <v>2844</v>
      </c>
    </row>
    <row r="180" spans="2:10" s="19" customFormat="1" x14ac:dyDescent="0.2">
      <c r="B180" s="474" t="s">
        <v>797</v>
      </c>
      <c r="C180" s="548">
        <v>554</v>
      </c>
      <c r="D180" s="548">
        <v>64</v>
      </c>
      <c r="E180" s="548">
        <v>2555</v>
      </c>
      <c r="F180" s="548">
        <v>1161</v>
      </c>
      <c r="G180" s="548">
        <v>382</v>
      </c>
      <c r="H180" s="548">
        <v>454</v>
      </c>
      <c r="I180" s="548">
        <v>15</v>
      </c>
      <c r="J180" s="548">
        <v>5185</v>
      </c>
    </row>
    <row r="181" spans="2:10" s="19" customFormat="1" x14ac:dyDescent="0.2">
      <c r="B181" s="474" t="s">
        <v>798</v>
      </c>
      <c r="C181" s="548">
        <v>0</v>
      </c>
      <c r="D181" s="548">
        <v>0</v>
      </c>
      <c r="E181" s="548">
        <v>428</v>
      </c>
      <c r="F181" s="548">
        <v>283</v>
      </c>
      <c r="G181" s="548">
        <v>0</v>
      </c>
      <c r="H181" s="548">
        <v>0</v>
      </c>
      <c r="I181" s="548">
        <v>0</v>
      </c>
      <c r="J181" s="548">
        <v>711</v>
      </c>
    </row>
    <row r="182" spans="2:10" s="19" customFormat="1" ht="15" x14ac:dyDescent="0.25">
      <c r="B182" s="475" t="s">
        <v>799</v>
      </c>
      <c r="C182" s="549">
        <v>7438</v>
      </c>
      <c r="D182" s="549">
        <v>455</v>
      </c>
      <c r="E182" s="549">
        <v>21907</v>
      </c>
      <c r="F182" s="549">
        <v>8336</v>
      </c>
      <c r="G182" s="549">
        <v>3727</v>
      </c>
      <c r="H182" s="549">
        <v>3444</v>
      </c>
      <c r="I182" s="549">
        <v>597</v>
      </c>
      <c r="J182" s="549">
        <v>45904</v>
      </c>
    </row>
    <row r="183" spans="2:10" s="19" customFormat="1" x14ac:dyDescent="0.2">
      <c r="B183" s="474" t="s">
        <v>800</v>
      </c>
      <c r="C183" s="548">
        <v>241</v>
      </c>
      <c r="D183" s="548">
        <v>69</v>
      </c>
      <c r="E183" s="548">
        <v>161</v>
      </c>
      <c r="F183" s="548">
        <v>125</v>
      </c>
      <c r="G183" s="548">
        <v>29</v>
      </c>
      <c r="H183" s="548">
        <v>96</v>
      </c>
      <c r="I183" s="548">
        <v>6</v>
      </c>
      <c r="J183" s="548">
        <v>727</v>
      </c>
    </row>
    <row r="184" spans="2:10" s="19" customFormat="1" x14ac:dyDescent="0.2">
      <c r="B184" s="474" t="s">
        <v>801</v>
      </c>
      <c r="C184" s="548">
        <v>89</v>
      </c>
      <c r="D184" s="548">
        <v>21</v>
      </c>
      <c r="E184" s="548">
        <v>160</v>
      </c>
      <c r="F184" s="548">
        <v>73</v>
      </c>
      <c r="G184" s="548">
        <v>64</v>
      </c>
      <c r="H184" s="548">
        <v>86</v>
      </c>
      <c r="I184" s="548">
        <v>6</v>
      </c>
      <c r="J184" s="548">
        <v>499</v>
      </c>
    </row>
    <row r="185" spans="2:10" s="19" customFormat="1" ht="15" x14ac:dyDescent="0.25">
      <c r="B185" s="475" t="s">
        <v>802</v>
      </c>
      <c r="C185" s="549">
        <v>330</v>
      </c>
      <c r="D185" s="549">
        <v>90</v>
      </c>
      <c r="E185" s="549">
        <v>321</v>
      </c>
      <c r="F185" s="549">
        <v>198</v>
      </c>
      <c r="G185" s="549">
        <v>93</v>
      </c>
      <c r="H185" s="549">
        <v>182</v>
      </c>
      <c r="I185" s="549">
        <v>12</v>
      </c>
      <c r="J185" s="549">
        <v>1226</v>
      </c>
    </row>
    <row r="186" spans="2:10" s="19" customFormat="1" ht="15" x14ac:dyDescent="0.25">
      <c r="B186" s="475" t="s">
        <v>803</v>
      </c>
      <c r="C186" s="549">
        <v>7768</v>
      </c>
      <c r="D186" s="549">
        <v>545</v>
      </c>
      <c r="E186" s="549">
        <v>22228</v>
      </c>
      <c r="F186" s="549">
        <v>8534</v>
      </c>
      <c r="G186" s="549">
        <v>3820</v>
      </c>
      <c r="H186" s="549">
        <v>3626</v>
      </c>
      <c r="I186" s="549">
        <v>609</v>
      </c>
      <c r="J186" s="549">
        <v>47130</v>
      </c>
    </row>
    <row r="187" spans="2:10" s="19" customFormat="1" ht="15" x14ac:dyDescent="0.25">
      <c r="B187" s="25" t="s">
        <v>805</v>
      </c>
      <c r="C187" s="480"/>
      <c r="D187" s="480"/>
      <c r="E187" s="480"/>
      <c r="F187" s="480"/>
      <c r="G187" s="480"/>
      <c r="H187" s="480"/>
      <c r="I187" s="480"/>
      <c r="J187" s="480"/>
    </row>
    <row r="188" spans="2:10" s="19" customFormat="1" ht="15" x14ac:dyDescent="0.25">
      <c r="B188" s="479"/>
      <c r="C188" s="480"/>
      <c r="D188" s="480"/>
      <c r="E188" s="480"/>
      <c r="F188" s="480"/>
      <c r="G188" s="480"/>
      <c r="H188" s="480"/>
      <c r="I188" s="480"/>
      <c r="J188" s="480"/>
    </row>
    <row r="189" spans="2:10" s="19" customFormat="1" ht="15" x14ac:dyDescent="0.25">
      <c r="B189" s="24" t="s">
        <v>806</v>
      </c>
      <c r="C189" s="470"/>
      <c r="D189" s="470"/>
      <c r="E189" s="470"/>
      <c r="F189" s="470"/>
      <c r="G189" s="470"/>
      <c r="H189" s="470"/>
      <c r="I189" s="470"/>
      <c r="J189" s="470"/>
    </row>
    <row r="190" spans="2:10" s="19" customFormat="1" x14ac:dyDescent="0.2">
      <c r="B190" s="472" t="s">
        <v>793</v>
      </c>
      <c r="C190" s="472" t="s">
        <v>62</v>
      </c>
      <c r="D190" s="472" t="s">
        <v>63</v>
      </c>
      <c r="E190" s="472" t="s">
        <v>794</v>
      </c>
      <c r="F190" s="472" t="s">
        <v>65</v>
      </c>
      <c r="G190" s="472" t="s">
        <v>66</v>
      </c>
      <c r="H190" s="472" t="s">
        <v>67</v>
      </c>
      <c r="I190" s="472" t="s">
        <v>795</v>
      </c>
      <c r="J190" s="472" t="s">
        <v>295</v>
      </c>
    </row>
    <row r="191" spans="2:10" s="19" customFormat="1" x14ac:dyDescent="0.2">
      <c r="B191" s="474" t="s">
        <v>40</v>
      </c>
      <c r="C191" s="477">
        <v>0.67533470648815652</v>
      </c>
      <c r="D191" s="477">
        <v>0.62201834862385319</v>
      </c>
      <c r="E191" s="477">
        <v>0.63694439445744111</v>
      </c>
      <c r="F191" s="477">
        <v>0.6353409889852355</v>
      </c>
      <c r="G191" s="477">
        <v>0.68612565445026175</v>
      </c>
      <c r="H191" s="477">
        <v>0.67733039161610586</v>
      </c>
      <c r="I191" s="477">
        <v>0.95238095238095233</v>
      </c>
      <c r="J191" s="477">
        <v>0.65397835773392743</v>
      </c>
    </row>
    <row r="192" spans="2:10" s="19" customFormat="1" x14ac:dyDescent="0.2">
      <c r="B192" s="474" t="s">
        <v>131</v>
      </c>
      <c r="C192" s="477">
        <v>0.16374871266735325</v>
      </c>
      <c r="D192" s="477">
        <v>4.5871559633027525E-2</v>
      </c>
      <c r="E192" s="477">
        <v>0.14211804930718014</v>
      </c>
      <c r="F192" s="477">
        <v>0.10264823060698383</v>
      </c>
      <c r="G192" s="477">
        <v>0.14659685863874344</v>
      </c>
      <c r="H192" s="477">
        <v>0.12355212355212356</v>
      </c>
      <c r="I192" s="477">
        <v>3.2840722495894909E-3</v>
      </c>
      <c r="J192" s="477">
        <v>0.13456397199236156</v>
      </c>
    </row>
    <row r="193" spans="2:10" s="19" customFormat="1" x14ac:dyDescent="0.2">
      <c r="B193" s="474" t="s">
        <v>796</v>
      </c>
      <c r="C193" s="477">
        <v>4.7116374871266735E-2</v>
      </c>
      <c r="D193" s="477">
        <v>4.9541284403669728E-2</v>
      </c>
      <c r="E193" s="477">
        <v>7.2296202987223321E-2</v>
      </c>
      <c r="F193" s="477">
        <v>6.9603937192406845E-2</v>
      </c>
      <c r="G193" s="477">
        <v>4.2931937172774867E-2</v>
      </c>
      <c r="H193" s="477">
        <v>2.3717595146166576E-2</v>
      </c>
      <c r="I193" s="477">
        <v>0</v>
      </c>
      <c r="J193" s="477">
        <v>6.0343730108211327E-2</v>
      </c>
    </row>
    <row r="194" spans="2:10" s="19" customFormat="1" x14ac:dyDescent="0.2">
      <c r="B194" s="474" t="s">
        <v>797</v>
      </c>
      <c r="C194" s="477">
        <v>7.1318228630278063E-2</v>
      </c>
      <c r="D194" s="477">
        <v>0.11743119266055047</v>
      </c>
      <c r="E194" s="477">
        <v>0.11494511427028972</v>
      </c>
      <c r="F194" s="477">
        <v>0.13604405905788611</v>
      </c>
      <c r="G194" s="477">
        <v>0.1</v>
      </c>
      <c r="H194" s="477">
        <v>0.12520683949255379</v>
      </c>
      <c r="I194" s="477">
        <v>2.4630541871921183E-2</v>
      </c>
      <c r="J194" s="477">
        <v>0.11001485253554</v>
      </c>
    </row>
    <row r="195" spans="2:10" s="19" customFormat="1" x14ac:dyDescent="0.2">
      <c r="B195" s="474" t="s">
        <v>798</v>
      </c>
      <c r="C195" s="477">
        <v>0</v>
      </c>
      <c r="D195" s="477">
        <v>0</v>
      </c>
      <c r="E195" s="477">
        <v>1.9254993701637576E-2</v>
      </c>
      <c r="F195" s="477">
        <v>3.3161471760018747E-2</v>
      </c>
      <c r="G195" s="477">
        <v>0</v>
      </c>
      <c r="H195" s="477">
        <v>0</v>
      </c>
      <c r="I195" s="477">
        <v>0</v>
      </c>
      <c r="J195" s="477">
        <v>1.5085932527052832E-2</v>
      </c>
    </row>
    <row r="196" spans="2:10" s="19" customFormat="1" ht="15" x14ac:dyDescent="0.25">
      <c r="B196" s="475" t="s">
        <v>799</v>
      </c>
      <c r="C196" s="478">
        <v>0.95751802265705455</v>
      </c>
      <c r="D196" s="478">
        <v>0.83486238532110091</v>
      </c>
      <c r="E196" s="478">
        <v>0.98555875472377186</v>
      </c>
      <c r="F196" s="478">
        <v>0.97679868760253108</v>
      </c>
      <c r="G196" s="478">
        <v>0.9756544502617801</v>
      </c>
      <c r="H196" s="478">
        <v>0.9498069498069498</v>
      </c>
      <c r="I196" s="478">
        <v>0.98029556650246308</v>
      </c>
      <c r="J196" s="478">
        <v>0.9739868448970932</v>
      </c>
    </row>
    <row r="197" spans="2:10" s="19" customFormat="1" x14ac:dyDescent="0.2">
      <c r="B197" s="474" t="s">
        <v>800</v>
      </c>
      <c r="C197" s="477">
        <v>3.1024716786817712E-2</v>
      </c>
      <c r="D197" s="477">
        <v>0.12660550458715597</v>
      </c>
      <c r="E197" s="477">
        <v>7.2431167896346953E-3</v>
      </c>
      <c r="F197" s="477">
        <v>1.4647293180220296E-2</v>
      </c>
      <c r="G197" s="477">
        <v>7.5916230366492145E-3</v>
      </c>
      <c r="H197" s="477">
        <v>2.6475455046883617E-2</v>
      </c>
      <c r="I197" s="477">
        <v>9.852216748768473E-3</v>
      </c>
      <c r="J197" s="477">
        <v>1.5425419053681307E-2</v>
      </c>
    </row>
    <row r="198" spans="2:10" s="19" customFormat="1" x14ac:dyDescent="0.2">
      <c r="B198" s="474" t="s">
        <v>801</v>
      </c>
      <c r="C198" s="477">
        <v>1.1457260556127703E-2</v>
      </c>
      <c r="D198" s="477">
        <v>3.8532110091743121E-2</v>
      </c>
      <c r="E198" s="477">
        <v>7.1981284865934858E-3</v>
      </c>
      <c r="F198" s="477">
        <v>8.5540192172486526E-3</v>
      </c>
      <c r="G198" s="477">
        <v>1.6753926701570682E-2</v>
      </c>
      <c r="H198" s="477">
        <v>2.3717595146166576E-2</v>
      </c>
      <c r="I198" s="477">
        <v>9.852216748768473E-3</v>
      </c>
      <c r="J198" s="477">
        <v>1.0587736049225546E-2</v>
      </c>
    </row>
    <row r="199" spans="2:10" s="19" customFormat="1" ht="15" x14ac:dyDescent="0.25">
      <c r="B199" s="475" t="s">
        <v>802</v>
      </c>
      <c r="C199" s="478">
        <v>4.2481977342945419E-2</v>
      </c>
      <c r="D199" s="478">
        <v>0.16513761467889909</v>
      </c>
      <c r="E199" s="478">
        <v>1.4441245276228181E-2</v>
      </c>
      <c r="F199" s="478">
        <v>2.3201312397468948E-2</v>
      </c>
      <c r="G199" s="478">
        <v>2.4345549738219896E-2</v>
      </c>
      <c r="H199" s="478">
        <v>5.019305019305019E-2</v>
      </c>
      <c r="I199" s="478">
        <v>1.9704433497536946E-2</v>
      </c>
      <c r="J199" s="478">
        <v>2.6013155102906853E-2</v>
      </c>
    </row>
    <row r="200" spans="2:10" s="19" customFormat="1" ht="15" x14ac:dyDescent="0.25">
      <c r="B200" s="475" t="s">
        <v>803</v>
      </c>
      <c r="C200" s="478">
        <v>1</v>
      </c>
      <c r="D200" s="478">
        <v>1</v>
      </c>
      <c r="E200" s="478">
        <v>1</v>
      </c>
      <c r="F200" s="478">
        <v>1</v>
      </c>
      <c r="G200" s="478">
        <v>1</v>
      </c>
      <c r="H200" s="478">
        <v>1</v>
      </c>
      <c r="I200" s="478">
        <v>1</v>
      </c>
      <c r="J200" s="478">
        <v>1</v>
      </c>
    </row>
    <row r="201" spans="2:10" s="19" customFormat="1" x14ac:dyDescent="0.2">
      <c r="B201" s="25" t="s">
        <v>805</v>
      </c>
    </row>
    <row r="202" spans="2:10" s="19" customFormat="1" x14ac:dyDescent="0.2">
      <c r="C202" s="85"/>
      <c r="D202" s="85"/>
      <c r="E202" s="85"/>
      <c r="F202" s="85"/>
      <c r="G202" s="85"/>
      <c r="H202" s="85"/>
      <c r="I202" s="85"/>
      <c r="J202" s="85"/>
    </row>
    <row r="203" spans="2:10" s="19" customFormat="1" ht="15" x14ac:dyDescent="0.25">
      <c r="B203" s="24" t="s">
        <v>811</v>
      </c>
    </row>
    <row r="204" spans="2:10" s="19" customFormat="1" x14ac:dyDescent="0.2">
      <c r="B204" s="472" t="s">
        <v>810</v>
      </c>
      <c r="C204" s="501" t="s">
        <v>807</v>
      </c>
      <c r="D204" s="502"/>
      <c r="E204" s="501" t="s">
        <v>808</v>
      </c>
      <c r="F204" s="502"/>
      <c r="G204" s="501" t="s">
        <v>809</v>
      </c>
      <c r="H204" s="502"/>
    </row>
    <row r="205" spans="2:10" s="19" customFormat="1" x14ac:dyDescent="0.2">
      <c r="B205" s="474" t="s">
        <v>40</v>
      </c>
      <c r="C205" s="473">
        <v>26409</v>
      </c>
      <c r="D205" s="487">
        <v>0.625</v>
      </c>
      <c r="E205" s="473">
        <v>28093</v>
      </c>
      <c r="F205" s="487">
        <v>0.629</v>
      </c>
      <c r="G205" s="548">
        <v>30822</v>
      </c>
      <c r="H205" s="552">
        <v>0.65397835773392743</v>
      </c>
    </row>
    <row r="206" spans="2:10" s="19" customFormat="1" x14ac:dyDescent="0.2">
      <c r="B206" s="474" t="s">
        <v>131</v>
      </c>
      <c r="C206" s="473">
        <v>5662</v>
      </c>
      <c r="D206" s="487">
        <v>0.13400000000000001</v>
      </c>
      <c r="E206" s="473">
        <v>6015</v>
      </c>
      <c r="F206" s="487">
        <v>0.13500000000000001</v>
      </c>
      <c r="G206" s="548">
        <v>6342</v>
      </c>
      <c r="H206" s="552">
        <v>0.13456397199236156</v>
      </c>
    </row>
    <row r="207" spans="2:10" s="19" customFormat="1" x14ac:dyDescent="0.2">
      <c r="B207" s="474" t="s">
        <v>796</v>
      </c>
      <c r="C207" s="473">
        <v>2091</v>
      </c>
      <c r="D207" s="487">
        <v>4.9000000000000002E-2</v>
      </c>
      <c r="E207" s="473">
        <v>2444</v>
      </c>
      <c r="F207" s="487">
        <v>5.5E-2</v>
      </c>
      <c r="G207" s="548">
        <v>2844</v>
      </c>
      <c r="H207" s="552">
        <v>6.0343730108211327E-2</v>
      </c>
    </row>
    <row r="208" spans="2:10" s="19" customFormat="1" x14ac:dyDescent="0.2">
      <c r="B208" s="474" t="s">
        <v>797</v>
      </c>
      <c r="C208" s="473">
        <v>4700</v>
      </c>
      <c r="D208" s="487">
        <v>0.111</v>
      </c>
      <c r="E208" s="473">
        <v>5043</v>
      </c>
      <c r="F208" s="487">
        <v>0.113</v>
      </c>
      <c r="G208" s="548">
        <v>5185</v>
      </c>
      <c r="H208" s="552">
        <v>0.11001485253554</v>
      </c>
    </row>
    <row r="209" spans="2:8" s="19" customFormat="1" x14ac:dyDescent="0.2">
      <c r="B209" s="474" t="s">
        <v>798</v>
      </c>
      <c r="C209" s="473">
        <v>1200</v>
      </c>
      <c r="D209" s="487">
        <v>2.7999999999999997E-2</v>
      </c>
      <c r="E209" s="473">
        <v>882</v>
      </c>
      <c r="F209" s="487">
        <v>0.02</v>
      </c>
      <c r="G209" s="548">
        <v>711</v>
      </c>
      <c r="H209" s="552">
        <v>1.5085932527052832E-2</v>
      </c>
    </row>
    <row r="210" spans="2:8" s="19" customFormat="1" ht="15" x14ac:dyDescent="0.25">
      <c r="B210" s="475" t="s">
        <v>799</v>
      </c>
      <c r="C210" s="476">
        <f>SUM(C205:C209)</f>
        <v>40062</v>
      </c>
      <c r="D210" s="488">
        <f>SUM(D205:D209)</f>
        <v>0.94700000000000006</v>
      </c>
      <c r="E210" s="476">
        <f>SUM(E205:E209)</f>
        <v>42477</v>
      </c>
      <c r="F210" s="488">
        <f>SUM(F205:F209)</f>
        <v>0.95200000000000007</v>
      </c>
      <c r="G210" s="549">
        <v>45904</v>
      </c>
      <c r="H210" s="551">
        <v>0.9739868448970932</v>
      </c>
    </row>
    <row r="211" spans="2:8" s="19" customFormat="1" x14ac:dyDescent="0.2">
      <c r="B211" s="474" t="s">
        <v>800</v>
      </c>
      <c r="C211" s="473">
        <v>1679</v>
      </c>
      <c r="D211" s="487">
        <v>0.04</v>
      </c>
      <c r="E211" s="473">
        <v>1558</v>
      </c>
      <c r="F211" s="487">
        <v>3.5000000000000003E-2</v>
      </c>
      <c r="G211" s="548">
        <v>727</v>
      </c>
      <c r="H211" s="552">
        <v>1.5425419053681307E-2</v>
      </c>
    </row>
    <row r="212" spans="2:8" s="19" customFormat="1" x14ac:dyDescent="0.2">
      <c r="B212" s="474" t="s">
        <v>801</v>
      </c>
      <c r="C212" s="473">
        <v>509</v>
      </c>
      <c r="D212" s="487">
        <v>1.2E-2</v>
      </c>
      <c r="E212" s="473">
        <v>654</v>
      </c>
      <c r="F212" s="487">
        <v>1.4999999999999999E-2</v>
      </c>
      <c r="G212" s="548">
        <v>499</v>
      </c>
      <c r="H212" s="552">
        <v>1.0587736049225546E-2</v>
      </c>
    </row>
    <row r="213" spans="2:8" s="19" customFormat="1" ht="15" x14ac:dyDescent="0.25">
      <c r="B213" s="475" t="s">
        <v>802</v>
      </c>
      <c r="C213" s="473">
        <f>SUM(C211:C212)</f>
        <v>2188</v>
      </c>
      <c r="D213" s="488">
        <f>SUM(D211:D212)</f>
        <v>5.2000000000000005E-2</v>
      </c>
      <c r="E213" s="473">
        <f>SUM(E211:E212)</f>
        <v>2212</v>
      </c>
      <c r="F213" s="488">
        <f>SUM(F211:F212)</f>
        <v>0.05</v>
      </c>
      <c r="G213" s="548">
        <v>1226</v>
      </c>
      <c r="H213" s="551">
        <v>2.6013155102906853E-2</v>
      </c>
    </row>
    <row r="214" spans="2:8" s="19" customFormat="1" ht="15" x14ac:dyDescent="0.25">
      <c r="B214" s="475" t="s">
        <v>803</v>
      </c>
      <c r="C214" s="476">
        <f>SUM(C210,C213)</f>
        <v>42250</v>
      </c>
      <c r="D214" s="488">
        <f>SUM(D210,D213)</f>
        <v>0.99900000000000011</v>
      </c>
      <c r="E214" s="476">
        <f>SUM(E210,E213)</f>
        <v>44689</v>
      </c>
      <c r="F214" s="488">
        <f>SUM(F210,F213)</f>
        <v>1.002</v>
      </c>
      <c r="G214" s="549">
        <v>47130</v>
      </c>
      <c r="H214" s="551">
        <v>1</v>
      </c>
    </row>
    <row r="215" spans="2:8" s="19" customFormat="1" x14ac:dyDescent="0.2">
      <c r="B215" s="25" t="s">
        <v>812</v>
      </c>
    </row>
    <row r="216" spans="2:8" s="19" customFormat="1" x14ac:dyDescent="0.2"/>
    <row r="217" spans="2:8" s="19" customFormat="1" ht="15" x14ac:dyDescent="0.25">
      <c r="B217" s="24" t="s">
        <v>814</v>
      </c>
      <c r="C217" s="24"/>
      <c r="D217" s="24"/>
      <c r="E217" s="24"/>
    </row>
    <row r="218" spans="2:8" s="19" customFormat="1" x14ac:dyDescent="0.2">
      <c r="B218" s="472" t="s">
        <v>138</v>
      </c>
      <c r="C218" s="472" t="s">
        <v>807</v>
      </c>
      <c r="D218" s="472" t="s">
        <v>809</v>
      </c>
      <c r="E218" s="472" t="s">
        <v>813</v>
      </c>
    </row>
    <row r="219" spans="2:8" s="19" customFormat="1" x14ac:dyDescent="0.2">
      <c r="B219" s="474" t="s">
        <v>40</v>
      </c>
      <c r="C219" s="473">
        <v>26409</v>
      </c>
      <c r="D219" s="550">
        <v>30822</v>
      </c>
      <c r="E219" s="237">
        <f>(D219-C219)/C219</f>
        <v>0.16710212427581506</v>
      </c>
    </row>
    <row r="220" spans="2:8" s="19" customFormat="1" x14ac:dyDescent="0.2">
      <c r="B220" s="474" t="s">
        <v>131</v>
      </c>
      <c r="C220" s="473">
        <v>5662</v>
      </c>
      <c r="D220" s="550">
        <v>6342</v>
      </c>
      <c r="E220" s="237">
        <f t="shared" ref="E220:E228" si="9">(D220-C220)/C220</f>
        <v>0.12009890498057224</v>
      </c>
    </row>
    <row r="221" spans="2:8" s="19" customFormat="1" x14ac:dyDescent="0.2">
      <c r="B221" s="474" t="s">
        <v>796</v>
      </c>
      <c r="C221" s="473">
        <v>2091</v>
      </c>
      <c r="D221" s="473">
        <v>2844</v>
      </c>
      <c r="E221" s="237">
        <f t="shared" si="9"/>
        <v>0.36011477761836441</v>
      </c>
      <c r="H221" s="85"/>
    </row>
    <row r="222" spans="2:8" s="19" customFormat="1" x14ac:dyDescent="0.2">
      <c r="B222" s="474" t="s">
        <v>797</v>
      </c>
      <c r="C222" s="473">
        <v>4700</v>
      </c>
      <c r="D222" s="473">
        <v>5170</v>
      </c>
      <c r="E222" s="237">
        <f t="shared" si="9"/>
        <v>0.1</v>
      </c>
    </row>
    <row r="223" spans="2:8" s="19" customFormat="1" x14ac:dyDescent="0.2">
      <c r="B223" s="474" t="s">
        <v>798</v>
      </c>
      <c r="C223" s="473">
        <v>1200</v>
      </c>
      <c r="D223" s="473">
        <v>711</v>
      </c>
      <c r="E223" s="237">
        <f t="shared" si="9"/>
        <v>-0.40749999999999997</v>
      </c>
    </row>
    <row r="224" spans="2:8" s="19" customFormat="1" ht="15" x14ac:dyDescent="0.25">
      <c r="B224" s="475" t="s">
        <v>799</v>
      </c>
      <c r="C224" s="476">
        <v>40062</v>
      </c>
      <c r="D224" s="476">
        <v>45904</v>
      </c>
      <c r="E224" s="482">
        <f t="shared" si="9"/>
        <v>0.14582397284209475</v>
      </c>
    </row>
    <row r="225" spans="2:5" s="19" customFormat="1" x14ac:dyDescent="0.2">
      <c r="B225" s="474" t="s">
        <v>800</v>
      </c>
      <c r="C225" s="473">
        <v>1679</v>
      </c>
      <c r="D225" s="473">
        <v>727</v>
      </c>
      <c r="E225" s="237">
        <f t="shared" si="9"/>
        <v>-0.56700416914830254</v>
      </c>
    </row>
    <row r="226" spans="2:5" s="19" customFormat="1" x14ac:dyDescent="0.2">
      <c r="B226" s="474" t="s">
        <v>801</v>
      </c>
      <c r="C226" s="473">
        <v>509</v>
      </c>
      <c r="D226" s="473">
        <v>499</v>
      </c>
      <c r="E226" s="237">
        <f t="shared" si="9"/>
        <v>-1.9646365422396856E-2</v>
      </c>
    </row>
    <row r="227" spans="2:5" s="19" customFormat="1" ht="15" x14ac:dyDescent="0.25">
      <c r="B227" s="475" t="s">
        <v>802</v>
      </c>
      <c r="C227" s="476">
        <v>2188</v>
      </c>
      <c r="D227" s="476">
        <v>1226</v>
      </c>
      <c r="E227" s="482">
        <f t="shared" si="9"/>
        <v>-0.43967093235831811</v>
      </c>
    </row>
    <row r="228" spans="2:5" s="19" customFormat="1" ht="15" x14ac:dyDescent="0.25">
      <c r="B228" s="475" t="s">
        <v>803</v>
      </c>
      <c r="C228" s="476">
        <v>42250</v>
      </c>
      <c r="D228" s="476">
        <v>47130</v>
      </c>
      <c r="E228" s="482">
        <f t="shared" si="9"/>
        <v>0.11550295857988166</v>
      </c>
    </row>
    <row r="229" spans="2:5" s="19" customFormat="1" ht="15" x14ac:dyDescent="0.25">
      <c r="B229" s="25" t="s">
        <v>812</v>
      </c>
      <c r="C229" s="277"/>
      <c r="D229" s="277"/>
      <c r="E229" s="277"/>
    </row>
    <row r="230" spans="2:5" s="19" customFormat="1" ht="15" x14ac:dyDescent="0.25">
      <c r="B230" s="277"/>
      <c r="C230" s="277"/>
      <c r="D230" s="277"/>
      <c r="E230" s="277"/>
    </row>
    <row r="231" spans="2:5" s="19" customFormat="1" ht="15" x14ac:dyDescent="0.25">
      <c r="B231" s="24" t="s">
        <v>815</v>
      </c>
      <c r="C231" s="24"/>
      <c r="D231" s="24"/>
      <c r="E231" s="24"/>
    </row>
    <row r="232" spans="2:5" s="19" customFormat="1" x14ac:dyDescent="0.2">
      <c r="B232" s="472" t="s">
        <v>138</v>
      </c>
      <c r="C232" s="490">
        <v>42826</v>
      </c>
      <c r="D232" s="472" t="s">
        <v>809</v>
      </c>
      <c r="E232" s="472" t="s">
        <v>813</v>
      </c>
    </row>
    <row r="233" spans="2:5" s="19" customFormat="1" x14ac:dyDescent="0.2">
      <c r="B233" s="474" t="s">
        <v>40</v>
      </c>
      <c r="C233" s="473">
        <v>28093</v>
      </c>
      <c r="D233" s="473">
        <v>30822</v>
      </c>
      <c r="E233" s="62">
        <f>(D233-C233)/C233</f>
        <v>9.7141636706652906E-2</v>
      </c>
    </row>
    <row r="234" spans="2:5" s="19" customFormat="1" x14ac:dyDescent="0.2">
      <c r="B234" s="474" t="s">
        <v>131</v>
      </c>
      <c r="C234" s="473">
        <v>6015</v>
      </c>
      <c r="D234" s="473">
        <v>6342</v>
      </c>
      <c r="E234" s="62">
        <f t="shared" ref="E234:E241" si="10">(D234-C234)/C234</f>
        <v>5.4364089775561099E-2</v>
      </c>
    </row>
    <row r="235" spans="2:5" s="19" customFormat="1" x14ac:dyDescent="0.2">
      <c r="B235" s="474" t="s">
        <v>796</v>
      </c>
      <c r="C235" s="473">
        <v>2444</v>
      </c>
      <c r="D235" s="473">
        <v>2844</v>
      </c>
      <c r="E235" s="62">
        <f t="shared" si="10"/>
        <v>0.16366612111292964</v>
      </c>
    </row>
    <row r="236" spans="2:5" s="19" customFormat="1" x14ac:dyDescent="0.2">
      <c r="B236" s="474" t="s">
        <v>797</v>
      </c>
      <c r="C236" s="473">
        <v>5043</v>
      </c>
      <c r="D236" s="473">
        <v>5170</v>
      </c>
      <c r="E236" s="62">
        <f t="shared" si="10"/>
        <v>2.5183422565932978E-2</v>
      </c>
    </row>
    <row r="237" spans="2:5" s="19" customFormat="1" x14ac:dyDescent="0.2">
      <c r="B237" s="474" t="s">
        <v>798</v>
      </c>
      <c r="C237" s="473">
        <v>882</v>
      </c>
      <c r="D237" s="473">
        <v>711</v>
      </c>
      <c r="E237" s="62">
        <f t="shared" si="10"/>
        <v>-0.19387755102040816</v>
      </c>
    </row>
    <row r="238" spans="2:5" s="19" customFormat="1" ht="15" x14ac:dyDescent="0.25">
      <c r="B238" s="475" t="s">
        <v>799</v>
      </c>
      <c r="C238" s="476">
        <v>42477</v>
      </c>
      <c r="D238" s="476">
        <v>45904</v>
      </c>
      <c r="E238" s="481">
        <f t="shared" si="10"/>
        <v>8.0678955670127367E-2</v>
      </c>
    </row>
    <row r="239" spans="2:5" s="19" customFormat="1" x14ac:dyDescent="0.2">
      <c r="B239" s="474" t="s">
        <v>800</v>
      </c>
      <c r="C239" s="489">
        <v>1558</v>
      </c>
      <c r="D239" s="473">
        <v>727</v>
      </c>
      <c r="E239" s="62">
        <f t="shared" si="10"/>
        <v>-0.53337612323491657</v>
      </c>
    </row>
    <row r="240" spans="2:5" s="19" customFormat="1" x14ac:dyDescent="0.2">
      <c r="B240" s="474" t="s">
        <v>801</v>
      </c>
      <c r="C240" s="473">
        <v>654</v>
      </c>
      <c r="D240" s="473">
        <v>499</v>
      </c>
      <c r="E240" s="62">
        <f t="shared" si="10"/>
        <v>-0.23700305810397554</v>
      </c>
    </row>
    <row r="241" spans="2:5" s="19" customFormat="1" ht="15" x14ac:dyDescent="0.25">
      <c r="B241" s="475" t="s">
        <v>802</v>
      </c>
      <c r="C241" s="476">
        <v>2212</v>
      </c>
      <c r="D241" s="476">
        <v>1226</v>
      </c>
      <c r="E241" s="481">
        <f t="shared" si="10"/>
        <v>-0.44575045207956598</v>
      </c>
    </row>
    <row r="242" spans="2:5" s="19" customFormat="1" ht="15" x14ac:dyDescent="0.25">
      <c r="B242" s="475" t="s">
        <v>803</v>
      </c>
      <c r="C242" s="476">
        <v>44689</v>
      </c>
      <c r="D242" s="476">
        <v>47130</v>
      </c>
      <c r="E242" s="481">
        <f>(D242-C242)/C242</f>
        <v>5.46219427599633E-2</v>
      </c>
    </row>
    <row r="243" spans="2:5" s="19" customFormat="1" x14ac:dyDescent="0.2">
      <c r="B243" s="25" t="s">
        <v>812</v>
      </c>
    </row>
    <row r="244" spans="2:5" s="19" customFormat="1" x14ac:dyDescent="0.2"/>
    <row r="245" spans="2:5" s="19" customFormat="1" x14ac:dyDescent="0.2"/>
    <row r="246" spans="2:5" s="19" customFormat="1" x14ac:dyDescent="0.2"/>
    <row r="247" spans="2:5" s="19" customFormat="1" x14ac:dyDescent="0.2"/>
    <row r="248" spans="2:5" s="19" customFormat="1" x14ac:dyDescent="0.2"/>
    <row r="249" spans="2:5" s="19" customFormat="1" x14ac:dyDescent="0.2"/>
    <row r="250" spans="2:5" s="19" customFormat="1" x14ac:dyDescent="0.2"/>
    <row r="251" spans="2:5" s="19" customFormat="1" x14ac:dyDescent="0.2"/>
    <row r="252" spans="2:5" s="19" customFormat="1" x14ac:dyDescent="0.2"/>
    <row r="253" spans="2:5" s="19" customFormat="1" x14ac:dyDescent="0.2"/>
    <row r="254" spans="2:5" s="19" customFormat="1" x14ac:dyDescent="0.2"/>
    <row r="255" spans="2:5" s="19" customFormat="1" x14ac:dyDescent="0.2"/>
    <row r="256" spans="2:5" s="19" customFormat="1" x14ac:dyDescent="0.2"/>
    <row r="257" spans="2:135" s="19" customFormat="1" x14ac:dyDescent="0.2">
      <c r="B257" s="12"/>
      <c r="C257" s="12"/>
      <c r="D257" s="12"/>
      <c r="E257" s="12"/>
    </row>
    <row r="258" spans="2:135" s="19" customFormat="1" x14ac:dyDescent="0.2">
      <c r="B258" s="12"/>
      <c r="C258" s="12"/>
      <c r="D258" s="12"/>
      <c r="E258" s="12"/>
    </row>
    <row r="259" spans="2:135" s="19" customFormat="1" x14ac:dyDescent="0.2">
      <c r="B259" s="12"/>
      <c r="C259" s="12"/>
      <c r="D259" s="12"/>
      <c r="E259" s="12"/>
    </row>
    <row r="260" spans="2:135" s="19" customFormat="1" x14ac:dyDescent="0.2">
      <c r="B260" s="12"/>
      <c r="C260" s="12"/>
      <c r="D260" s="12"/>
      <c r="E260" s="12"/>
    </row>
    <row r="261" spans="2:135" s="19" customFormat="1" x14ac:dyDescent="0.2">
      <c r="B261" s="12"/>
      <c r="C261" s="12"/>
      <c r="D261" s="12"/>
      <c r="E261" s="12"/>
    </row>
    <row r="262" spans="2:135" s="19" customFormat="1" x14ac:dyDescent="0.2">
      <c r="B262" s="12"/>
      <c r="C262" s="12"/>
      <c r="D262" s="12"/>
      <c r="E262" s="12"/>
    </row>
    <row r="263" spans="2:135" s="19" customFormat="1" x14ac:dyDescent="0.2">
      <c r="B263" s="12"/>
      <c r="C263" s="12"/>
      <c r="D263" s="12"/>
      <c r="E263" s="12"/>
    </row>
    <row r="264" spans="2:135" s="19" customFormat="1" x14ac:dyDescent="0.2">
      <c r="B264" s="12"/>
      <c r="C264" s="12"/>
      <c r="D264" s="12"/>
      <c r="E264" s="12"/>
    </row>
    <row r="265" spans="2:135" s="19" customFormat="1" x14ac:dyDescent="0.2">
      <c r="B265" s="12"/>
      <c r="C265" s="12"/>
      <c r="D265" s="12"/>
      <c r="E265" s="12"/>
    </row>
    <row r="266" spans="2:135" s="19" customFormat="1" x14ac:dyDescent="0.2">
      <c r="B266" s="12"/>
      <c r="C266" s="12"/>
      <c r="D266" s="12"/>
      <c r="E266" s="12"/>
      <c r="F266" s="12"/>
    </row>
    <row r="267" spans="2:135" s="19" customFormat="1" x14ac:dyDescent="0.2">
      <c r="B267" s="12"/>
      <c r="C267" s="12"/>
      <c r="D267" s="12"/>
      <c r="E267" s="12"/>
      <c r="F267" s="12"/>
    </row>
    <row r="268" spans="2:135" s="19" customFormat="1" x14ac:dyDescent="0.2">
      <c r="B268" s="12"/>
      <c r="C268" s="12"/>
      <c r="D268" s="12"/>
      <c r="E268" s="12"/>
      <c r="F268" s="12"/>
    </row>
    <row r="269" spans="2:135" s="19" customFormat="1" x14ac:dyDescent="0.2">
      <c r="B269" s="12"/>
      <c r="C269" s="12"/>
      <c r="D269" s="12"/>
      <c r="E269" s="12"/>
      <c r="F269" s="12"/>
    </row>
    <row r="270" spans="2:135" s="19" customFormat="1" x14ac:dyDescent="0.2">
      <c r="B270" s="12"/>
      <c r="C270" s="12"/>
      <c r="D270" s="12"/>
      <c r="E270" s="12"/>
      <c r="F270" s="12"/>
      <c r="G270" s="12"/>
      <c r="J270" s="12"/>
      <c r="K270" s="12"/>
      <c r="L270" s="12"/>
      <c r="M270" s="12"/>
      <c r="N270" s="12"/>
      <c r="O270" s="12"/>
      <c r="P270" s="12"/>
      <c r="Q270" s="12"/>
      <c r="R270" s="12"/>
      <c r="S270" s="12"/>
      <c r="T270" s="12"/>
      <c r="U270" s="12"/>
      <c r="V270" s="12"/>
      <c r="W270" s="12"/>
      <c r="X270" s="12"/>
      <c r="Y270" s="12"/>
      <c r="Z270" s="12"/>
      <c r="AA270" s="12"/>
      <c r="AB270" s="12"/>
      <c r="AC270" s="12"/>
      <c r="AD270" s="12"/>
      <c r="AE270" s="12"/>
      <c r="AF270" s="12"/>
      <c r="AG270" s="12"/>
      <c r="AH270" s="12"/>
      <c r="AI270" s="12"/>
      <c r="AJ270" s="12"/>
      <c r="AK270" s="12"/>
      <c r="AL270" s="12"/>
      <c r="AM270" s="12"/>
      <c r="AN270" s="12"/>
      <c r="AO270" s="12"/>
      <c r="AP270" s="12"/>
      <c r="AQ270" s="12"/>
      <c r="AR270" s="12"/>
      <c r="AS270" s="12"/>
      <c r="AT270" s="12"/>
      <c r="AU270" s="12"/>
      <c r="AV270" s="12"/>
      <c r="AW270" s="12"/>
      <c r="AX270" s="12"/>
      <c r="AY270" s="12"/>
      <c r="AZ270" s="12"/>
      <c r="BA270" s="12"/>
      <c r="BB270" s="12"/>
      <c r="BC270" s="12"/>
      <c r="BD270" s="12"/>
      <c r="BE270" s="12"/>
      <c r="BF270" s="12"/>
      <c r="BG270" s="12"/>
      <c r="BH270" s="12"/>
      <c r="BI270" s="12"/>
      <c r="BJ270" s="12"/>
      <c r="BK270" s="12"/>
      <c r="BL270" s="12"/>
      <c r="BM270" s="12"/>
      <c r="BN270" s="12"/>
      <c r="BO270" s="12"/>
      <c r="BP270" s="12"/>
      <c r="BQ270" s="12"/>
      <c r="BR270" s="12"/>
      <c r="BS270" s="12"/>
      <c r="BT270" s="12"/>
      <c r="BU270" s="12"/>
      <c r="BV270" s="12"/>
      <c r="BW270" s="12"/>
      <c r="BX270" s="12"/>
      <c r="BY270" s="12"/>
      <c r="BZ270" s="12"/>
      <c r="CA270" s="12"/>
      <c r="CB270" s="12"/>
      <c r="CC270" s="12"/>
      <c r="CD270" s="12"/>
      <c r="CE270" s="12"/>
      <c r="CF270" s="12"/>
      <c r="CG270" s="12"/>
      <c r="CH270" s="12"/>
      <c r="CI270" s="12"/>
      <c r="CJ270" s="12"/>
      <c r="CK270" s="12"/>
      <c r="CL270" s="12"/>
      <c r="CM270" s="12"/>
      <c r="CN270" s="12"/>
      <c r="CO270" s="12"/>
      <c r="CP270" s="12"/>
      <c r="CQ270" s="12"/>
      <c r="CR270" s="12"/>
      <c r="CS270" s="12"/>
      <c r="CT270" s="12"/>
      <c r="CU270" s="12"/>
      <c r="CV270" s="12"/>
      <c r="CW270" s="12"/>
      <c r="CX270" s="12"/>
      <c r="CY270" s="12"/>
      <c r="CZ270" s="12"/>
      <c r="DA270" s="12"/>
      <c r="DB270" s="12"/>
      <c r="DC270" s="12"/>
      <c r="DD270" s="12"/>
      <c r="DE270" s="12"/>
      <c r="DF270" s="12"/>
      <c r="DG270" s="12"/>
      <c r="DH270" s="12"/>
      <c r="DI270" s="12"/>
      <c r="DJ270" s="12"/>
      <c r="DK270" s="12"/>
      <c r="DL270" s="12"/>
      <c r="DM270" s="12"/>
      <c r="DN270" s="12"/>
      <c r="DO270" s="12"/>
      <c r="DP270" s="12"/>
      <c r="DQ270" s="12"/>
      <c r="DR270" s="12"/>
      <c r="DS270" s="12"/>
      <c r="DT270" s="12"/>
      <c r="DU270" s="12"/>
      <c r="DV270" s="12"/>
      <c r="DW270" s="12"/>
      <c r="DX270" s="12"/>
      <c r="DY270" s="12"/>
      <c r="DZ270" s="12"/>
      <c r="EA270" s="12"/>
      <c r="EB270" s="12"/>
      <c r="EC270" s="12"/>
      <c r="ED270" s="12"/>
      <c r="EE270" s="12"/>
    </row>
    <row r="271" spans="2:135" s="19" customFormat="1" x14ac:dyDescent="0.2">
      <c r="B271" s="12"/>
      <c r="C271" s="12"/>
      <c r="D271" s="12"/>
      <c r="E271" s="12"/>
      <c r="F271" s="12"/>
      <c r="G271" s="12"/>
      <c r="J271" s="12"/>
      <c r="K271" s="12"/>
      <c r="L271" s="12"/>
      <c r="M271" s="12"/>
      <c r="N271" s="12"/>
      <c r="O271" s="12"/>
      <c r="P271" s="12"/>
      <c r="Q271" s="12"/>
      <c r="R271" s="12"/>
      <c r="S271" s="12"/>
      <c r="T271" s="12"/>
      <c r="U271" s="12"/>
      <c r="V271" s="12"/>
      <c r="W271" s="12"/>
      <c r="X271" s="12"/>
      <c r="Y271" s="12"/>
      <c r="Z271" s="12"/>
      <c r="AA271" s="12"/>
      <c r="AB271" s="12"/>
      <c r="AC271" s="12"/>
      <c r="AD271" s="12"/>
      <c r="AE271" s="12"/>
      <c r="AF271" s="12"/>
      <c r="AG271" s="12"/>
      <c r="AH271" s="12"/>
      <c r="AI271" s="12"/>
      <c r="AJ271" s="12"/>
      <c r="AK271" s="12"/>
      <c r="AL271" s="12"/>
      <c r="AM271" s="12"/>
      <c r="AN271" s="12"/>
      <c r="AO271" s="12"/>
      <c r="AP271" s="12"/>
      <c r="AQ271" s="12"/>
      <c r="AR271" s="12"/>
      <c r="AS271" s="12"/>
      <c r="AT271" s="12"/>
      <c r="AU271" s="12"/>
      <c r="AV271" s="12"/>
      <c r="AW271" s="12"/>
      <c r="AX271" s="12"/>
      <c r="AY271" s="12"/>
      <c r="AZ271" s="12"/>
      <c r="BA271" s="12"/>
      <c r="BB271" s="12"/>
      <c r="BC271" s="12"/>
      <c r="BD271" s="12"/>
      <c r="BE271" s="12"/>
      <c r="BF271" s="12"/>
      <c r="BG271" s="12"/>
      <c r="BH271" s="12"/>
      <c r="BI271" s="12"/>
      <c r="BJ271" s="12"/>
      <c r="BK271" s="12"/>
      <c r="BL271" s="12"/>
      <c r="BM271" s="12"/>
      <c r="BN271" s="12"/>
      <c r="BO271" s="12"/>
      <c r="BP271" s="12"/>
      <c r="BQ271" s="12"/>
      <c r="BR271" s="12"/>
      <c r="BS271" s="12"/>
      <c r="BT271" s="12"/>
      <c r="BU271" s="12"/>
      <c r="BV271" s="12"/>
      <c r="BW271" s="12"/>
      <c r="BX271" s="12"/>
      <c r="BY271" s="12"/>
      <c r="BZ271" s="12"/>
      <c r="CA271" s="12"/>
      <c r="CB271" s="12"/>
      <c r="CC271" s="12"/>
      <c r="CD271" s="12"/>
      <c r="CE271" s="12"/>
      <c r="CF271" s="12"/>
      <c r="CG271" s="12"/>
      <c r="CH271" s="12"/>
      <c r="CI271" s="12"/>
      <c r="CJ271" s="12"/>
      <c r="CK271" s="12"/>
      <c r="CL271" s="12"/>
      <c r="CM271" s="12"/>
      <c r="CN271" s="12"/>
      <c r="CO271" s="12"/>
      <c r="CP271" s="12"/>
      <c r="CQ271" s="12"/>
      <c r="CR271" s="12"/>
      <c r="CS271" s="12"/>
      <c r="CT271" s="12"/>
      <c r="CU271" s="12"/>
      <c r="CV271" s="12"/>
      <c r="CW271" s="12"/>
      <c r="CX271" s="12"/>
      <c r="CY271" s="12"/>
      <c r="CZ271" s="12"/>
      <c r="DA271" s="12"/>
      <c r="DB271" s="12"/>
      <c r="DC271" s="12"/>
      <c r="DD271" s="12"/>
      <c r="DE271" s="12"/>
      <c r="DF271" s="12"/>
      <c r="DG271" s="12"/>
      <c r="DH271" s="12"/>
      <c r="DI271" s="12"/>
      <c r="DJ271" s="12"/>
      <c r="DK271" s="12"/>
      <c r="DL271" s="12"/>
      <c r="DM271" s="12"/>
      <c r="DN271" s="12"/>
      <c r="DO271" s="12"/>
      <c r="DP271" s="12"/>
      <c r="DQ271" s="12"/>
      <c r="DR271" s="12"/>
      <c r="DS271" s="12"/>
      <c r="DT271" s="12"/>
      <c r="DU271" s="12"/>
      <c r="DV271" s="12"/>
      <c r="DW271" s="12"/>
      <c r="DX271" s="12"/>
      <c r="DY271" s="12"/>
      <c r="DZ271" s="12"/>
      <c r="EA271" s="12"/>
      <c r="EB271" s="12"/>
      <c r="EC271" s="12"/>
      <c r="ED271" s="12"/>
      <c r="EE271" s="12"/>
    </row>
    <row r="272" spans="2:135" s="19" customFormat="1" x14ac:dyDescent="0.2">
      <c r="B272" s="12"/>
      <c r="C272" s="12"/>
      <c r="D272" s="12"/>
      <c r="E272" s="12"/>
      <c r="F272" s="12"/>
      <c r="G272" s="12"/>
      <c r="J272" s="12"/>
      <c r="K272" s="12"/>
      <c r="L272" s="12"/>
      <c r="M272" s="12"/>
      <c r="N272" s="12"/>
      <c r="O272" s="12"/>
      <c r="P272" s="12"/>
      <c r="Q272" s="12"/>
      <c r="R272" s="12"/>
      <c r="S272" s="12"/>
      <c r="T272" s="12"/>
      <c r="U272" s="12"/>
      <c r="V272" s="12"/>
      <c r="W272" s="12"/>
      <c r="X272" s="12"/>
      <c r="Y272" s="12"/>
      <c r="Z272" s="12"/>
      <c r="AA272" s="12"/>
      <c r="AB272" s="12"/>
      <c r="AC272" s="12"/>
      <c r="AD272" s="12"/>
      <c r="AE272" s="12"/>
      <c r="AF272" s="12"/>
      <c r="AG272" s="12"/>
      <c r="AH272" s="12"/>
      <c r="AI272" s="12"/>
      <c r="AJ272" s="12"/>
      <c r="AK272" s="12"/>
      <c r="AL272" s="12"/>
      <c r="AM272" s="12"/>
      <c r="AN272" s="12"/>
      <c r="AO272" s="12"/>
      <c r="AP272" s="12"/>
      <c r="AQ272" s="12"/>
      <c r="AR272" s="12"/>
      <c r="AS272" s="12"/>
      <c r="AT272" s="12"/>
      <c r="AU272" s="12"/>
      <c r="AV272" s="12"/>
      <c r="AW272" s="12"/>
      <c r="AX272" s="12"/>
      <c r="AY272" s="12"/>
      <c r="AZ272" s="12"/>
      <c r="BA272" s="12"/>
      <c r="BB272" s="12"/>
      <c r="BC272" s="12"/>
      <c r="BD272" s="12"/>
      <c r="BE272" s="12"/>
      <c r="BF272" s="12"/>
      <c r="BG272" s="12"/>
      <c r="BH272" s="12"/>
      <c r="BI272" s="12"/>
      <c r="BJ272" s="12"/>
      <c r="BK272" s="12"/>
      <c r="BL272" s="12"/>
      <c r="BM272" s="12"/>
      <c r="BN272" s="12"/>
      <c r="BO272" s="12"/>
      <c r="BP272" s="12"/>
      <c r="BQ272" s="12"/>
      <c r="BR272" s="12"/>
      <c r="BS272" s="12"/>
      <c r="BT272" s="12"/>
      <c r="BU272" s="12"/>
      <c r="BV272" s="12"/>
      <c r="BW272" s="12"/>
      <c r="BX272" s="12"/>
      <c r="BY272" s="12"/>
      <c r="BZ272" s="12"/>
      <c r="CA272" s="12"/>
      <c r="CB272" s="12"/>
      <c r="CC272" s="12"/>
      <c r="CD272" s="12"/>
      <c r="CE272" s="12"/>
      <c r="CF272" s="12"/>
      <c r="CG272" s="12"/>
      <c r="CH272" s="12"/>
      <c r="CI272" s="12"/>
      <c r="CJ272" s="12"/>
      <c r="CK272" s="12"/>
      <c r="CL272" s="12"/>
      <c r="CM272" s="12"/>
      <c r="CN272" s="12"/>
      <c r="CO272" s="12"/>
      <c r="CP272" s="12"/>
      <c r="CQ272" s="12"/>
      <c r="CR272" s="12"/>
      <c r="CS272" s="12"/>
      <c r="CT272" s="12"/>
      <c r="CU272" s="12"/>
      <c r="CV272" s="12"/>
      <c r="CW272" s="12"/>
      <c r="CX272" s="12"/>
      <c r="CY272" s="12"/>
      <c r="CZ272" s="12"/>
      <c r="DA272" s="12"/>
      <c r="DB272" s="12"/>
      <c r="DC272" s="12"/>
      <c r="DD272" s="12"/>
      <c r="DE272" s="12"/>
      <c r="DF272" s="12"/>
      <c r="DG272" s="12"/>
      <c r="DH272" s="12"/>
      <c r="DI272" s="12"/>
      <c r="DJ272" s="12"/>
      <c r="DK272" s="12"/>
      <c r="DL272" s="12"/>
      <c r="DM272" s="12"/>
      <c r="DN272" s="12"/>
      <c r="DO272" s="12"/>
      <c r="DP272" s="12"/>
      <c r="DQ272" s="12"/>
      <c r="DR272" s="12"/>
      <c r="DS272" s="12"/>
      <c r="DT272" s="12"/>
      <c r="DU272" s="12"/>
      <c r="DV272" s="12"/>
      <c r="DW272" s="12"/>
      <c r="DX272" s="12"/>
      <c r="DY272" s="12"/>
      <c r="DZ272" s="12"/>
      <c r="EA272" s="12"/>
      <c r="EB272" s="12"/>
      <c r="EC272" s="12"/>
      <c r="ED272" s="12"/>
      <c r="EE272" s="12"/>
    </row>
    <row r="273" spans="2:135" s="19" customFormat="1" x14ac:dyDescent="0.2">
      <c r="B273" s="12"/>
      <c r="C273" s="12"/>
      <c r="D273" s="12"/>
      <c r="E273" s="12"/>
      <c r="F273" s="12"/>
      <c r="G273" s="12"/>
      <c r="J273" s="12"/>
      <c r="K273" s="12"/>
      <c r="L273" s="12"/>
      <c r="M273" s="12"/>
      <c r="N273" s="12"/>
      <c r="O273" s="12"/>
      <c r="P273" s="12"/>
      <c r="Q273" s="12"/>
      <c r="R273" s="12"/>
      <c r="S273" s="12"/>
      <c r="T273" s="12"/>
      <c r="U273" s="12"/>
      <c r="V273" s="12"/>
      <c r="W273" s="12"/>
      <c r="X273" s="12"/>
      <c r="Y273" s="12"/>
      <c r="Z273" s="12"/>
      <c r="AA273" s="12"/>
      <c r="AB273" s="12"/>
      <c r="AC273" s="12"/>
      <c r="AD273" s="12"/>
      <c r="AE273" s="12"/>
      <c r="AF273" s="12"/>
      <c r="AG273" s="12"/>
      <c r="AH273" s="12"/>
      <c r="AI273" s="12"/>
      <c r="AJ273" s="12"/>
      <c r="AK273" s="12"/>
      <c r="AL273" s="12"/>
      <c r="AM273" s="12"/>
      <c r="AN273" s="12"/>
      <c r="AO273" s="12"/>
      <c r="AP273" s="12"/>
      <c r="AQ273" s="12"/>
      <c r="AR273" s="12"/>
      <c r="AS273" s="12"/>
      <c r="AT273" s="12"/>
      <c r="AU273" s="12"/>
      <c r="AV273" s="12"/>
      <c r="AW273" s="12"/>
      <c r="AX273" s="12"/>
      <c r="AY273" s="12"/>
      <c r="AZ273" s="12"/>
      <c r="BA273" s="12"/>
      <c r="BB273" s="12"/>
      <c r="BC273" s="12"/>
      <c r="BD273" s="12"/>
      <c r="BE273" s="12"/>
      <c r="BF273" s="12"/>
      <c r="BG273" s="12"/>
      <c r="BH273" s="12"/>
      <c r="BI273" s="12"/>
      <c r="BJ273" s="12"/>
      <c r="BK273" s="12"/>
      <c r="BL273" s="12"/>
      <c r="BM273" s="12"/>
      <c r="BN273" s="12"/>
      <c r="BO273" s="12"/>
      <c r="BP273" s="12"/>
      <c r="BQ273" s="12"/>
      <c r="BR273" s="12"/>
      <c r="BS273" s="12"/>
      <c r="BT273" s="12"/>
      <c r="BU273" s="12"/>
      <c r="BV273" s="12"/>
      <c r="BW273" s="12"/>
      <c r="BX273" s="12"/>
      <c r="BY273" s="12"/>
      <c r="BZ273" s="12"/>
      <c r="CA273" s="12"/>
      <c r="CB273" s="12"/>
      <c r="CC273" s="12"/>
      <c r="CD273" s="12"/>
      <c r="CE273" s="12"/>
      <c r="CF273" s="12"/>
      <c r="CG273" s="12"/>
      <c r="CH273" s="12"/>
      <c r="CI273" s="12"/>
      <c r="CJ273" s="12"/>
      <c r="CK273" s="12"/>
      <c r="CL273" s="12"/>
      <c r="CM273" s="12"/>
      <c r="CN273" s="12"/>
      <c r="CO273" s="12"/>
      <c r="CP273" s="12"/>
      <c r="CQ273" s="12"/>
      <c r="CR273" s="12"/>
      <c r="CS273" s="12"/>
      <c r="CT273" s="12"/>
      <c r="CU273" s="12"/>
      <c r="CV273" s="12"/>
      <c r="CW273" s="12"/>
      <c r="CX273" s="12"/>
      <c r="CY273" s="12"/>
      <c r="CZ273" s="12"/>
      <c r="DA273" s="12"/>
      <c r="DB273" s="12"/>
      <c r="DC273" s="12"/>
      <c r="DD273" s="12"/>
      <c r="DE273" s="12"/>
      <c r="DF273" s="12"/>
      <c r="DG273" s="12"/>
      <c r="DH273" s="12"/>
      <c r="DI273" s="12"/>
      <c r="DJ273" s="12"/>
      <c r="DK273" s="12"/>
      <c r="DL273" s="12"/>
      <c r="DM273" s="12"/>
      <c r="DN273" s="12"/>
      <c r="DO273" s="12"/>
      <c r="DP273" s="12"/>
      <c r="DQ273" s="12"/>
      <c r="DR273" s="12"/>
      <c r="DS273" s="12"/>
      <c r="DT273" s="12"/>
      <c r="DU273" s="12"/>
      <c r="DV273" s="12"/>
      <c r="DW273" s="12"/>
      <c r="DX273" s="12"/>
      <c r="DY273" s="12"/>
      <c r="DZ273" s="12"/>
      <c r="EA273" s="12"/>
      <c r="EB273" s="12"/>
      <c r="EC273" s="12"/>
      <c r="ED273" s="12"/>
      <c r="EE273" s="12"/>
    </row>
    <row r="274" spans="2:135" s="19" customFormat="1" x14ac:dyDescent="0.2">
      <c r="B274" s="12"/>
      <c r="C274" s="12"/>
      <c r="D274" s="12"/>
      <c r="E274" s="12"/>
      <c r="F274" s="12"/>
      <c r="G274" s="12"/>
      <c r="J274" s="12"/>
      <c r="K274" s="12"/>
      <c r="L274" s="12"/>
      <c r="M274" s="12"/>
      <c r="N274" s="12"/>
      <c r="O274" s="12"/>
      <c r="P274" s="12"/>
      <c r="Q274" s="12"/>
      <c r="R274" s="12"/>
      <c r="S274" s="12"/>
      <c r="T274" s="12"/>
      <c r="U274" s="12"/>
      <c r="V274" s="12"/>
      <c r="W274" s="12"/>
      <c r="X274" s="12"/>
      <c r="Y274" s="12"/>
      <c r="Z274" s="12"/>
      <c r="AA274" s="12"/>
      <c r="AB274" s="12"/>
      <c r="AC274" s="12"/>
      <c r="AD274" s="12"/>
      <c r="AE274" s="12"/>
      <c r="AF274" s="12"/>
      <c r="AG274" s="12"/>
      <c r="AH274" s="12"/>
      <c r="AI274" s="12"/>
      <c r="AJ274" s="12"/>
      <c r="AK274" s="12"/>
      <c r="AL274" s="12"/>
      <c r="AM274" s="12"/>
      <c r="AN274" s="12"/>
      <c r="AO274" s="12"/>
      <c r="AP274" s="12"/>
      <c r="AQ274" s="12"/>
      <c r="AR274" s="12"/>
      <c r="AS274" s="12"/>
      <c r="AT274" s="12"/>
      <c r="AU274" s="12"/>
      <c r="AV274" s="12"/>
      <c r="AW274" s="12"/>
      <c r="AX274" s="12"/>
      <c r="AY274" s="12"/>
      <c r="AZ274" s="12"/>
      <c r="BA274" s="12"/>
      <c r="BB274" s="12"/>
      <c r="BC274" s="12"/>
      <c r="BD274" s="12"/>
      <c r="BE274" s="12"/>
      <c r="BF274" s="12"/>
      <c r="BG274" s="12"/>
      <c r="BH274" s="12"/>
      <c r="BI274" s="12"/>
      <c r="BJ274" s="12"/>
      <c r="BK274" s="12"/>
      <c r="BL274" s="12"/>
      <c r="BM274" s="12"/>
      <c r="BN274" s="12"/>
      <c r="BO274" s="12"/>
      <c r="BP274" s="12"/>
      <c r="BQ274" s="12"/>
      <c r="BR274" s="12"/>
      <c r="BS274" s="12"/>
      <c r="BT274" s="12"/>
      <c r="BU274" s="12"/>
      <c r="BV274" s="12"/>
      <c r="BW274" s="12"/>
      <c r="BX274" s="12"/>
      <c r="BY274" s="12"/>
      <c r="BZ274" s="12"/>
      <c r="CA274" s="12"/>
      <c r="CB274" s="12"/>
      <c r="CC274" s="12"/>
      <c r="CD274" s="12"/>
      <c r="CE274" s="12"/>
      <c r="CF274" s="12"/>
      <c r="CG274" s="12"/>
      <c r="CH274" s="12"/>
      <c r="CI274" s="12"/>
      <c r="CJ274" s="12"/>
      <c r="CK274" s="12"/>
      <c r="CL274" s="12"/>
      <c r="CM274" s="12"/>
      <c r="CN274" s="12"/>
      <c r="CO274" s="12"/>
      <c r="CP274" s="12"/>
      <c r="CQ274" s="12"/>
      <c r="CR274" s="12"/>
      <c r="CS274" s="12"/>
      <c r="CT274" s="12"/>
      <c r="CU274" s="12"/>
      <c r="CV274" s="12"/>
      <c r="CW274" s="12"/>
      <c r="CX274" s="12"/>
      <c r="CY274" s="12"/>
      <c r="CZ274" s="12"/>
      <c r="DA274" s="12"/>
      <c r="DB274" s="12"/>
      <c r="DC274" s="12"/>
      <c r="DD274" s="12"/>
      <c r="DE274" s="12"/>
      <c r="DF274" s="12"/>
      <c r="DG274" s="12"/>
      <c r="DH274" s="12"/>
      <c r="DI274" s="12"/>
      <c r="DJ274" s="12"/>
      <c r="DK274" s="12"/>
      <c r="DL274" s="12"/>
      <c r="DM274" s="12"/>
      <c r="DN274" s="12"/>
      <c r="DO274" s="12"/>
      <c r="DP274" s="12"/>
      <c r="DQ274" s="12"/>
      <c r="DR274" s="12"/>
      <c r="DS274" s="12"/>
      <c r="DT274" s="12"/>
      <c r="DU274" s="12"/>
      <c r="DV274" s="12"/>
      <c r="DW274" s="12"/>
      <c r="DX274" s="12"/>
      <c r="DY274" s="12"/>
      <c r="DZ274" s="12"/>
      <c r="EA274" s="12"/>
      <c r="EB274" s="12"/>
      <c r="EC274" s="12"/>
      <c r="ED274" s="12"/>
      <c r="EE274" s="12"/>
    </row>
    <row r="275" spans="2:135" s="19" customFormat="1" x14ac:dyDescent="0.2">
      <c r="B275" s="12"/>
      <c r="C275" s="12"/>
      <c r="D275" s="12"/>
      <c r="E275" s="12"/>
      <c r="F275" s="12"/>
      <c r="G275" s="12"/>
      <c r="J275" s="12"/>
      <c r="K275" s="12"/>
      <c r="L275" s="12"/>
      <c r="M275" s="12"/>
      <c r="N275" s="12"/>
      <c r="O275" s="12"/>
      <c r="P275" s="12"/>
      <c r="Q275" s="12"/>
      <c r="R275" s="12"/>
      <c r="S275" s="12"/>
      <c r="T275" s="12"/>
      <c r="U275" s="12"/>
      <c r="V275" s="12"/>
      <c r="W275" s="12"/>
      <c r="X275" s="12"/>
      <c r="Y275" s="12"/>
      <c r="Z275" s="12"/>
      <c r="AA275" s="12"/>
      <c r="AB275" s="12"/>
      <c r="AC275" s="12"/>
      <c r="AD275" s="12"/>
      <c r="AE275" s="12"/>
      <c r="AF275" s="12"/>
      <c r="AG275" s="12"/>
      <c r="AH275" s="12"/>
      <c r="AI275" s="12"/>
      <c r="AJ275" s="12"/>
      <c r="AK275" s="12"/>
      <c r="AL275" s="12"/>
      <c r="AM275" s="12"/>
      <c r="AN275" s="12"/>
      <c r="AO275" s="12"/>
      <c r="AP275" s="12"/>
      <c r="AQ275" s="12"/>
      <c r="AR275" s="12"/>
      <c r="AS275" s="12"/>
      <c r="AT275" s="12"/>
      <c r="AU275" s="12"/>
      <c r="AV275" s="12"/>
      <c r="AW275" s="12"/>
      <c r="AX275" s="12"/>
      <c r="AY275" s="12"/>
      <c r="AZ275" s="12"/>
      <c r="BA275" s="12"/>
      <c r="BB275" s="12"/>
      <c r="BC275" s="12"/>
      <c r="BD275" s="12"/>
      <c r="BE275" s="12"/>
      <c r="BF275" s="12"/>
      <c r="BG275" s="12"/>
      <c r="BH275" s="12"/>
      <c r="BI275" s="12"/>
      <c r="BJ275" s="12"/>
      <c r="BK275" s="12"/>
      <c r="BL275" s="12"/>
      <c r="BM275" s="12"/>
      <c r="BN275" s="12"/>
      <c r="BO275" s="12"/>
      <c r="BP275" s="12"/>
      <c r="BQ275" s="12"/>
      <c r="BR275" s="12"/>
      <c r="BS275" s="12"/>
      <c r="BT275" s="12"/>
      <c r="BU275" s="12"/>
      <c r="BV275" s="12"/>
      <c r="BW275" s="12"/>
      <c r="BX275" s="12"/>
      <c r="BY275" s="12"/>
      <c r="BZ275" s="12"/>
      <c r="CA275" s="12"/>
      <c r="CB275" s="12"/>
      <c r="CC275" s="12"/>
      <c r="CD275" s="12"/>
      <c r="CE275" s="12"/>
      <c r="CF275" s="12"/>
      <c r="CG275" s="12"/>
      <c r="CH275" s="12"/>
      <c r="CI275" s="12"/>
      <c r="CJ275" s="12"/>
      <c r="CK275" s="12"/>
      <c r="CL275" s="12"/>
      <c r="CM275" s="12"/>
      <c r="CN275" s="12"/>
      <c r="CO275" s="12"/>
      <c r="CP275" s="12"/>
      <c r="CQ275" s="12"/>
      <c r="CR275" s="12"/>
      <c r="CS275" s="12"/>
      <c r="CT275" s="12"/>
      <c r="CU275" s="12"/>
      <c r="CV275" s="12"/>
      <c r="CW275" s="12"/>
      <c r="CX275" s="12"/>
      <c r="CY275" s="12"/>
      <c r="CZ275" s="12"/>
      <c r="DA275" s="12"/>
      <c r="DB275" s="12"/>
      <c r="DC275" s="12"/>
      <c r="DD275" s="12"/>
      <c r="DE275" s="12"/>
      <c r="DF275" s="12"/>
      <c r="DG275" s="12"/>
      <c r="DH275" s="12"/>
      <c r="DI275" s="12"/>
      <c r="DJ275" s="12"/>
      <c r="DK275" s="12"/>
      <c r="DL275" s="12"/>
      <c r="DM275" s="12"/>
      <c r="DN275" s="12"/>
      <c r="DO275" s="12"/>
      <c r="DP275" s="12"/>
      <c r="DQ275" s="12"/>
      <c r="DR275" s="12"/>
      <c r="DS275" s="12"/>
      <c r="DT275" s="12"/>
      <c r="DU275" s="12"/>
      <c r="DV275" s="12"/>
      <c r="DW275" s="12"/>
      <c r="DX275" s="12"/>
      <c r="DY275" s="12"/>
      <c r="DZ275" s="12"/>
      <c r="EA275" s="12"/>
      <c r="EB275" s="12"/>
      <c r="EC275" s="12"/>
      <c r="ED275" s="12"/>
      <c r="EE275" s="12"/>
    </row>
    <row r="276" spans="2:135" s="19" customFormat="1" x14ac:dyDescent="0.2">
      <c r="B276" s="12"/>
      <c r="C276" s="12"/>
      <c r="D276" s="12"/>
      <c r="E276" s="12"/>
      <c r="F276" s="12"/>
      <c r="G276" s="12"/>
      <c r="J276" s="12"/>
      <c r="K276" s="12"/>
      <c r="L276" s="12"/>
      <c r="M276" s="12"/>
      <c r="N276" s="12"/>
      <c r="O276" s="12"/>
      <c r="P276" s="12"/>
      <c r="Q276" s="12"/>
      <c r="R276" s="12"/>
      <c r="S276" s="12"/>
      <c r="T276" s="12"/>
      <c r="U276" s="12"/>
      <c r="V276" s="12"/>
      <c r="W276" s="12"/>
      <c r="X276" s="12"/>
      <c r="Y276" s="12"/>
      <c r="Z276" s="12"/>
      <c r="AA276" s="12"/>
      <c r="AB276" s="12"/>
      <c r="AC276" s="12"/>
      <c r="AD276" s="12"/>
      <c r="AE276" s="12"/>
      <c r="AF276" s="12"/>
      <c r="AG276" s="12"/>
      <c r="AH276" s="12"/>
      <c r="AI276" s="12"/>
      <c r="AJ276" s="12"/>
      <c r="AK276" s="12"/>
      <c r="AL276" s="12"/>
      <c r="AM276" s="12"/>
      <c r="AN276" s="12"/>
      <c r="AO276" s="12"/>
      <c r="AP276" s="12"/>
      <c r="AQ276" s="12"/>
      <c r="AR276" s="12"/>
      <c r="AS276" s="12"/>
      <c r="AT276" s="12"/>
      <c r="AU276" s="12"/>
      <c r="AV276" s="12"/>
      <c r="AW276" s="12"/>
      <c r="AX276" s="12"/>
      <c r="AY276" s="12"/>
      <c r="AZ276" s="12"/>
      <c r="BA276" s="12"/>
      <c r="BB276" s="12"/>
      <c r="BC276" s="12"/>
      <c r="BD276" s="12"/>
      <c r="BE276" s="12"/>
      <c r="BF276" s="12"/>
      <c r="BG276" s="12"/>
      <c r="BH276" s="12"/>
      <c r="BI276" s="12"/>
      <c r="BJ276" s="12"/>
      <c r="BK276" s="12"/>
      <c r="BL276" s="12"/>
      <c r="BM276" s="12"/>
      <c r="BN276" s="12"/>
      <c r="BO276" s="12"/>
      <c r="BP276" s="12"/>
      <c r="BQ276" s="12"/>
      <c r="BR276" s="12"/>
      <c r="BS276" s="12"/>
      <c r="BT276" s="12"/>
      <c r="BU276" s="12"/>
      <c r="BV276" s="12"/>
      <c r="BW276" s="12"/>
      <c r="BX276" s="12"/>
      <c r="BY276" s="12"/>
      <c r="BZ276" s="12"/>
      <c r="CA276" s="12"/>
      <c r="CB276" s="12"/>
      <c r="CC276" s="12"/>
      <c r="CD276" s="12"/>
      <c r="CE276" s="12"/>
      <c r="CF276" s="12"/>
      <c r="CG276" s="12"/>
      <c r="CH276" s="12"/>
      <c r="CI276" s="12"/>
      <c r="CJ276" s="12"/>
      <c r="CK276" s="12"/>
      <c r="CL276" s="12"/>
      <c r="CM276" s="12"/>
      <c r="CN276" s="12"/>
      <c r="CO276" s="12"/>
      <c r="CP276" s="12"/>
      <c r="CQ276" s="12"/>
      <c r="CR276" s="12"/>
      <c r="CS276" s="12"/>
      <c r="CT276" s="12"/>
      <c r="CU276" s="12"/>
      <c r="CV276" s="12"/>
      <c r="CW276" s="12"/>
      <c r="CX276" s="12"/>
      <c r="CY276" s="12"/>
      <c r="CZ276" s="12"/>
      <c r="DA276" s="12"/>
      <c r="DB276" s="12"/>
      <c r="DC276" s="12"/>
      <c r="DD276" s="12"/>
      <c r="DE276" s="12"/>
      <c r="DF276" s="12"/>
      <c r="DG276" s="12"/>
      <c r="DH276" s="12"/>
      <c r="DI276" s="12"/>
      <c r="DJ276" s="12"/>
      <c r="DK276" s="12"/>
      <c r="DL276" s="12"/>
      <c r="DM276" s="12"/>
      <c r="DN276" s="12"/>
      <c r="DO276" s="12"/>
      <c r="DP276" s="12"/>
      <c r="DQ276" s="12"/>
      <c r="DR276" s="12"/>
      <c r="DS276" s="12"/>
      <c r="DT276" s="12"/>
      <c r="DU276" s="12"/>
      <c r="DV276" s="12"/>
      <c r="DW276" s="12"/>
      <c r="DX276" s="12"/>
      <c r="DY276" s="12"/>
      <c r="DZ276" s="12"/>
      <c r="EA276" s="12"/>
      <c r="EB276" s="12"/>
      <c r="EC276" s="12"/>
      <c r="ED276" s="12"/>
      <c r="EE276" s="12"/>
    </row>
    <row r="277" spans="2:135" s="19" customFormat="1" x14ac:dyDescent="0.2">
      <c r="B277" s="12"/>
      <c r="C277" s="12"/>
      <c r="D277" s="12"/>
      <c r="E277" s="12"/>
      <c r="F277" s="12"/>
      <c r="G277" s="12"/>
      <c r="H277" s="12"/>
      <c r="J277" s="12"/>
      <c r="K277" s="12"/>
      <c r="L277" s="12"/>
      <c r="M277" s="12"/>
      <c r="N277" s="12"/>
      <c r="O277" s="12"/>
      <c r="P277" s="12"/>
      <c r="Q277" s="12"/>
      <c r="R277" s="12"/>
      <c r="S277" s="12"/>
      <c r="T277" s="12"/>
      <c r="U277" s="12"/>
      <c r="V277" s="12"/>
      <c r="W277" s="12"/>
      <c r="X277" s="12"/>
      <c r="Y277" s="12"/>
      <c r="Z277" s="12"/>
      <c r="AA277" s="12"/>
      <c r="AB277" s="12"/>
      <c r="AC277" s="12"/>
      <c r="AD277" s="12"/>
      <c r="AE277" s="12"/>
      <c r="AF277" s="12"/>
      <c r="AG277" s="12"/>
      <c r="AH277" s="12"/>
      <c r="AI277" s="12"/>
      <c r="AJ277" s="12"/>
      <c r="AK277" s="12"/>
      <c r="AL277" s="12"/>
      <c r="AM277" s="12"/>
      <c r="AN277" s="12"/>
      <c r="AO277" s="12"/>
      <c r="AP277" s="12"/>
      <c r="AQ277" s="12"/>
      <c r="AR277" s="12"/>
      <c r="AS277" s="12"/>
      <c r="AT277" s="12"/>
      <c r="AU277" s="12"/>
      <c r="AV277" s="12"/>
      <c r="AW277" s="12"/>
      <c r="AX277" s="12"/>
      <c r="AY277" s="12"/>
      <c r="AZ277" s="12"/>
      <c r="BA277" s="12"/>
      <c r="BB277" s="12"/>
      <c r="BC277" s="12"/>
      <c r="BD277" s="12"/>
      <c r="BE277" s="12"/>
      <c r="BF277" s="12"/>
      <c r="BG277" s="12"/>
      <c r="BH277" s="12"/>
      <c r="BI277" s="12"/>
      <c r="BJ277" s="12"/>
      <c r="BK277" s="12"/>
      <c r="BL277" s="12"/>
      <c r="BM277" s="12"/>
      <c r="BN277" s="12"/>
      <c r="BO277" s="12"/>
      <c r="BP277" s="12"/>
      <c r="BQ277" s="12"/>
      <c r="BR277" s="12"/>
      <c r="BS277" s="12"/>
      <c r="BT277" s="12"/>
      <c r="BU277" s="12"/>
      <c r="BV277" s="12"/>
      <c r="BW277" s="12"/>
      <c r="BX277" s="12"/>
      <c r="BY277" s="12"/>
      <c r="BZ277" s="12"/>
      <c r="CA277" s="12"/>
      <c r="CB277" s="12"/>
      <c r="CC277" s="12"/>
      <c r="CD277" s="12"/>
      <c r="CE277" s="12"/>
      <c r="CF277" s="12"/>
      <c r="CG277" s="12"/>
      <c r="CH277" s="12"/>
      <c r="CI277" s="12"/>
      <c r="CJ277" s="12"/>
      <c r="CK277" s="12"/>
      <c r="CL277" s="12"/>
      <c r="CM277" s="12"/>
      <c r="CN277" s="12"/>
      <c r="CO277" s="12"/>
      <c r="CP277" s="12"/>
      <c r="CQ277" s="12"/>
      <c r="CR277" s="12"/>
      <c r="CS277" s="12"/>
      <c r="CT277" s="12"/>
      <c r="CU277" s="12"/>
      <c r="CV277" s="12"/>
      <c r="CW277" s="12"/>
      <c r="CX277" s="12"/>
      <c r="CY277" s="12"/>
      <c r="CZ277" s="12"/>
      <c r="DA277" s="12"/>
      <c r="DB277" s="12"/>
      <c r="DC277" s="12"/>
      <c r="DD277" s="12"/>
      <c r="DE277" s="12"/>
      <c r="DF277" s="12"/>
      <c r="DG277" s="12"/>
      <c r="DH277" s="12"/>
      <c r="DI277" s="12"/>
      <c r="DJ277" s="12"/>
      <c r="DK277" s="12"/>
      <c r="DL277" s="12"/>
      <c r="DM277" s="12"/>
      <c r="DN277" s="12"/>
      <c r="DO277" s="12"/>
      <c r="DP277" s="12"/>
      <c r="DQ277" s="12"/>
      <c r="DR277" s="12"/>
      <c r="DS277" s="12"/>
      <c r="DT277" s="12"/>
      <c r="DU277" s="12"/>
      <c r="DV277" s="12"/>
      <c r="DW277" s="12"/>
      <c r="DX277" s="12"/>
      <c r="DY277" s="12"/>
      <c r="DZ277" s="12"/>
      <c r="EA277" s="12"/>
      <c r="EB277" s="12"/>
      <c r="EC277" s="12"/>
      <c r="ED277" s="12"/>
      <c r="EE277" s="12"/>
    </row>
    <row r="278" spans="2:135" s="19" customFormat="1" x14ac:dyDescent="0.2">
      <c r="B278" s="12"/>
      <c r="C278" s="12"/>
      <c r="D278" s="12"/>
      <c r="E278" s="12"/>
      <c r="F278" s="12"/>
      <c r="G278" s="12"/>
      <c r="H278" s="12"/>
      <c r="J278" s="12"/>
      <c r="K278" s="12"/>
      <c r="L278" s="12"/>
      <c r="M278" s="12"/>
      <c r="N278" s="12"/>
      <c r="O278" s="12"/>
      <c r="P278" s="12"/>
      <c r="Q278" s="12"/>
      <c r="R278" s="12"/>
      <c r="S278" s="12"/>
      <c r="T278" s="12"/>
      <c r="U278" s="12"/>
      <c r="V278" s="12"/>
      <c r="W278" s="12"/>
      <c r="X278" s="12"/>
      <c r="Y278" s="12"/>
      <c r="Z278" s="12"/>
      <c r="AA278" s="12"/>
      <c r="AB278" s="12"/>
      <c r="AC278" s="12"/>
      <c r="AD278" s="12"/>
      <c r="AE278" s="12"/>
      <c r="AF278" s="12"/>
      <c r="AG278" s="12"/>
      <c r="AH278" s="12"/>
      <c r="AI278" s="12"/>
      <c r="AJ278" s="12"/>
      <c r="AK278" s="12"/>
      <c r="AL278" s="12"/>
      <c r="AM278" s="12"/>
      <c r="AN278" s="12"/>
      <c r="AO278" s="12"/>
      <c r="AP278" s="12"/>
      <c r="AQ278" s="12"/>
      <c r="AR278" s="12"/>
      <c r="AS278" s="12"/>
      <c r="AT278" s="12"/>
      <c r="AU278" s="12"/>
      <c r="AV278" s="12"/>
      <c r="AW278" s="12"/>
      <c r="AX278" s="12"/>
      <c r="AY278" s="12"/>
      <c r="AZ278" s="12"/>
      <c r="BA278" s="12"/>
      <c r="BB278" s="12"/>
      <c r="BC278" s="12"/>
      <c r="BD278" s="12"/>
      <c r="BE278" s="12"/>
      <c r="BF278" s="12"/>
      <c r="BG278" s="12"/>
      <c r="BH278" s="12"/>
      <c r="BI278" s="12"/>
      <c r="BJ278" s="12"/>
      <c r="BK278" s="12"/>
      <c r="BL278" s="12"/>
      <c r="BM278" s="12"/>
      <c r="BN278" s="12"/>
      <c r="BO278" s="12"/>
      <c r="BP278" s="12"/>
      <c r="BQ278" s="12"/>
      <c r="BR278" s="12"/>
      <c r="BS278" s="12"/>
      <c r="BT278" s="12"/>
      <c r="BU278" s="12"/>
      <c r="BV278" s="12"/>
      <c r="BW278" s="12"/>
      <c r="BX278" s="12"/>
      <c r="BY278" s="12"/>
      <c r="BZ278" s="12"/>
      <c r="CA278" s="12"/>
      <c r="CB278" s="12"/>
      <c r="CC278" s="12"/>
      <c r="CD278" s="12"/>
      <c r="CE278" s="12"/>
      <c r="CF278" s="12"/>
      <c r="CG278" s="12"/>
      <c r="CH278" s="12"/>
      <c r="CI278" s="12"/>
      <c r="CJ278" s="12"/>
      <c r="CK278" s="12"/>
      <c r="CL278" s="12"/>
      <c r="CM278" s="12"/>
      <c r="CN278" s="12"/>
      <c r="CO278" s="12"/>
      <c r="CP278" s="12"/>
      <c r="CQ278" s="12"/>
      <c r="CR278" s="12"/>
      <c r="CS278" s="12"/>
      <c r="CT278" s="12"/>
      <c r="CU278" s="12"/>
      <c r="CV278" s="12"/>
      <c r="CW278" s="12"/>
      <c r="CX278" s="12"/>
      <c r="CY278" s="12"/>
      <c r="CZ278" s="12"/>
      <c r="DA278" s="12"/>
      <c r="DB278" s="12"/>
      <c r="DC278" s="12"/>
      <c r="DD278" s="12"/>
      <c r="DE278" s="12"/>
      <c r="DF278" s="12"/>
      <c r="DG278" s="12"/>
      <c r="DH278" s="12"/>
      <c r="DI278" s="12"/>
      <c r="DJ278" s="12"/>
      <c r="DK278" s="12"/>
      <c r="DL278" s="12"/>
      <c r="DM278" s="12"/>
      <c r="DN278" s="12"/>
      <c r="DO278" s="12"/>
      <c r="DP278" s="12"/>
      <c r="DQ278" s="12"/>
      <c r="DR278" s="12"/>
      <c r="DS278" s="12"/>
      <c r="DT278" s="12"/>
      <c r="DU278" s="12"/>
      <c r="DV278" s="12"/>
      <c r="DW278" s="12"/>
      <c r="DX278" s="12"/>
      <c r="DY278" s="12"/>
      <c r="DZ278" s="12"/>
      <c r="EA278" s="12"/>
      <c r="EB278" s="12"/>
      <c r="EC278" s="12"/>
      <c r="ED278" s="12"/>
      <c r="EE278" s="12"/>
    </row>
    <row r="279" spans="2:135" s="19" customFormat="1" x14ac:dyDescent="0.2">
      <c r="B279" s="12"/>
      <c r="C279" s="12"/>
      <c r="D279" s="12"/>
      <c r="E279" s="12"/>
      <c r="F279" s="12"/>
      <c r="G279" s="12"/>
      <c r="H279" s="12"/>
      <c r="J279" s="12"/>
      <c r="K279" s="12"/>
      <c r="L279" s="12"/>
      <c r="M279" s="12"/>
      <c r="N279" s="12"/>
      <c r="O279" s="12"/>
      <c r="P279" s="12"/>
      <c r="Q279" s="12"/>
      <c r="R279" s="12"/>
      <c r="S279" s="12"/>
      <c r="T279" s="12"/>
      <c r="U279" s="12"/>
      <c r="V279" s="12"/>
      <c r="W279" s="12"/>
      <c r="X279" s="12"/>
      <c r="Y279" s="12"/>
      <c r="Z279" s="12"/>
      <c r="AA279" s="12"/>
      <c r="AB279" s="12"/>
      <c r="AC279" s="12"/>
      <c r="AD279" s="12"/>
      <c r="AE279" s="12"/>
      <c r="AF279" s="12"/>
      <c r="AG279" s="12"/>
      <c r="AH279" s="12"/>
      <c r="AI279" s="12"/>
      <c r="AJ279" s="12"/>
      <c r="AK279" s="12"/>
      <c r="AL279" s="12"/>
      <c r="AM279" s="12"/>
      <c r="AN279" s="12"/>
      <c r="AO279" s="12"/>
      <c r="AP279" s="12"/>
      <c r="AQ279" s="12"/>
      <c r="AR279" s="12"/>
      <c r="AS279" s="12"/>
      <c r="AT279" s="12"/>
      <c r="AU279" s="12"/>
      <c r="AV279" s="12"/>
      <c r="AW279" s="12"/>
      <c r="AX279" s="12"/>
      <c r="AY279" s="12"/>
      <c r="AZ279" s="12"/>
      <c r="BA279" s="12"/>
      <c r="BB279" s="12"/>
      <c r="BC279" s="12"/>
      <c r="BD279" s="12"/>
      <c r="BE279" s="12"/>
      <c r="BF279" s="12"/>
      <c r="BG279" s="12"/>
      <c r="BH279" s="12"/>
      <c r="BI279" s="12"/>
      <c r="BJ279" s="12"/>
      <c r="BK279" s="12"/>
      <c r="BL279" s="12"/>
      <c r="BM279" s="12"/>
      <c r="BN279" s="12"/>
      <c r="BO279" s="12"/>
      <c r="BP279" s="12"/>
      <c r="BQ279" s="12"/>
      <c r="BR279" s="12"/>
      <c r="BS279" s="12"/>
      <c r="BT279" s="12"/>
      <c r="BU279" s="12"/>
      <c r="BV279" s="12"/>
      <c r="BW279" s="12"/>
      <c r="BX279" s="12"/>
      <c r="BY279" s="12"/>
      <c r="BZ279" s="12"/>
      <c r="CA279" s="12"/>
      <c r="CB279" s="12"/>
      <c r="CC279" s="12"/>
      <c r="CD279" s="12"/>
      <c r="CE279" s="12"/>
      <c r="CF279" s="12"/>
      <c r="CG279" s="12"/>
      <c r="CH279" s="12"/>
      <c r="CI279" s="12"/>
      <c r="CJ279" s="12"/>
      <c r="CK279" s="12"/>
      <c r="CL279" s="12"/>
      <c r="CM279" s="12"/>
      <c r="CN279" s="12"/>
      <c r="CO279" s="12"/>
      <c r="CP279" s="12"/>
      <c r="CQ279" s="12"/>
      <c r="CR279" s="12"/>
      <c r="CS279" s="12"/>
      <c r="CT279" s="12"/>
      <c r="CU279" s="12"/>
      <c r="CV279" s="12"/>
      <c r="CW279" s="12"/>
      <c r="CX279" s="12"/>
      <c r="CY279" s="12"/>
      <c r="CZ279" s="12"/>
      <c r="DA279" s="12"/>
      <c r="DB279" s="12"/>
      <c r="DC279" s="12"/>
      <c r="DD279" s="12"/>
      <c r="DE279" s="12"/>
      <c r="DF279" s="12"/>
      <c r="DG279" s="12"/>
      <c r="DH279" s="12"/>
      <c r="DI279" s="12"/>
      <c r="DJ279" s="12"/>
      <c r="DK279" s="12"/>
      <c r="DL279" s="12"/>
      <c r="DM279" s="12"/>
      <c r="DN279" s="12"/>
      <c r="DO279" s="12"/>
      <c r="DP279" s="12"/>
      <c r="DQ279" s="12"/>
      <c r="DR279" s="12"/>
      <c r="DS279" s="12"/>
      <c r="DT279" s="12"/>
      <c r="DU279" s="12"/>
      <c r="DV279" s="12"/>
      <c r="DW279" s="12"/>
      <c r="DX279" s="12"/>
      <c r="DY279" s="12"/>
      <c r="DZ279" s="12"/>
      <c r="EA279" s="12"/>
      <c r="EB279" s="12"/>
      <c r="EC279" s="12"/>
      <c r="ED279" s="12"/>
      <c r="EE279" s="12"/>
    </row>
    <row r="280" spans="2:135" s="19" customFormat="1" x14ac:dyDescent="0.2">
      <c r="B280" s="12"/>
      <c r="C280" s="12"/>
      <c r="D280" s="12"/>
      <c r="E280" s="12"/>
      <c r="F280" s="12"/>
      <c r="G280" s="12"/>
      <c r="H280" s="12"/>
      <c r="J280" s="12"/>
      <c r="K280" s="12"/>
      <c r="L280" s="12"/>
      <c r="M280" s="12"/>
      <c r="N280" s="12"/>
      <c r="O280" s="12"/>
      <c r="P280" s="12"/>
      <c r="Q280" s="12"/>
      <c r="R280" s="12"/>
      <c r="S280" s="12"/>
      <c r="T280" s="12"/>
      <c r="U280" s="12"/>
      <c r="V280" s="12"/>
      <c r="W280" s="12"/>
      <c r="X280" s="12"/>
      <c r="Y280" s="12"/>
      <c r="Z280" s="12"/>
      <c r="AA280" s="12"/>
      <c r="AB280" s="12"/>
      <c r="AC280" s="12"/>
      <c r="AD280" s="12"/>
      <c r="AE280" s="12"/>
      <c r="AF280" s="12"/>
      <c r="AG280" s="12"/>
      <c r="AH280" s="12"/>
      <c r="AI280" s="12"/>
      <c r="AJ280" s="12"/>
      <c r="AK280" s="12"/>
      <c r="AL280" s="12"/>
      <c r="AM280" s="12"/>
      <c r="AN280" s="12"/>
      <c r="AO280" s="12"/>
      <c r="AP280" s="12"/>
      <c r="AQ280" s="12"/>
      <c r="AR280" s="12"/>
      <c r="AS280" s="12"/>
      <c r="AT280" s="12"/>
      <c r="AU280" s="12"/>
      <c r="AV280" s="12"/>
      <c r="AW280" s="12"/>
      <c r="AX280" s="12"/>
      <c r="AY280" s="12"/>
      <c r="AZ280" s="12"/>
      <c r="BA280" s="12"/>
      <c r="BB280" s="12"/>
      <c r="BC280" s="12"/>
      <c r="BD280" s="12"/>
      <c r="BE280" s="12"/>
      <c r="BF280" s="12"/>
      <c r="BG280" s="12"/>
      <c r="BH280" s="12"/>
      <c r="BI280" s="12"/>
      <c r="BJ280" s="12"/>
      <c r="BK280" s="12"/>
      <c r="BL280" s="12"/>
      <c r="BM280" s="12"/>
      <c r="BN280" s="12"/>
      <c r="BO280" s="12"/>
      <c r="BP280" s="12"/>
      <c r="BQ280" s="12"/>
      <c r="BR280" s="12"/>
      <c r="BS280" s="12"/>
      <c r="BT280" s="12"/>
      <c r="BU280" s="12"/>
      <c r="BV280" s="12"/>
      <c r="BW280" s="12"/>
      <c r="BX280" s="12"/>
      <c r="BY280" s="12"/>
      <c r="BZ280" s="12"/>
      <c r="CA280" s="12"/>
      <c r="CB280" s="12"/>
      <c r="CC280" s="12"/>
      <c r="CD280" s="12"/>
      <c r="CE280" s="12"/>
      <c r="CF280" s="12"/>
      <c r="CG280" s="12"/>
      <c r="CH280" s="12"/>
      <c r="CI280" s="12"/>
      <c r="CJ280" s="12"/>
      <c r="CK280" s="12"/>
      <c r="CL280" s="12"/>
      <c r="CM280" s="12"/>
      <c r="CN280" s="12"/>
      <c r="CO280" s="12"/>
      <c r="CP280" s="12"/>
      <c r="CQ280" s="12"/>
      <c r="CR280" s="12"/>
      <c r="CS280" s="12"/>
      <c r="CT280" s="12"/>
      <c r="CU280" s="12"/>
      <c r="CV280" s="12"/>
      <c r="CW280" s="12"/>
      <c r="CX280" s="12"/>
      <c r="CY280" s="12"/>
      <c r="CZ280" s="12"/>
      <c r="DA280" s="12"/>
      <c r="DB280" s="12"/>
      <c r="DC280" s="12"/>
      <c r="DD280" s="12"/>
      <c r="DE280" s="12"/>
      <c r="DF280" s="12"/>
      <c r="DG280" s="12"/>
      <c r="DH280" s="12"/>
      <c r="DI280" s="12"/>
      <c r="DJ280" s="12"/>
      <c r="DK280" s="12"/>
      <c r="DL280" s="12"/>
      <c r="DM280" s="12"/>
      <c r="DN280" s="12"/>
      <c r="DO280" s="12"/>
      <c r="DP280" s="12"/>
      <c r="DQ280" s="12"/>
      <c r="DR280" s="12"/>
      <c r="DS280" s="12"/>
      <c r="DT280" s="12"/>
      <c r="DU280" s="12"/>
      <c r="DV280" s="12"/>
      <c r="DW280" s="12"/>
      <c r="DX280" s="12"/>
      <c r="DY280" s="12"/>
      <c r="DZ280" s="12"/>
      <c r="EA280" s="12"/>
      <c r="EB280" s="12"/>
      <c r="EC280" s="12"/>
      <c r="ED280" s="12"/>
      <c r="EE280" s="12"/>
    </row>
  </sheetData>
  <mergeCells count="10">
    <mergeCell ref="C204:D204"/>
    <mergeCell ref="E204:F204"/>
    <mergeCell ref="G204:H204"/>
    <mergeCell ref="B1:H1"/>
    <mergeCell ref="B2:H2"/>
    <mergeCell ref="J101:M101"/>
    <mergeCell ref="J102:M102"/>
    <mergeCell ref="J98:M98"/>
    <mergeCell ref="J99:M99"/>
    <mergeCell ref="J100:M100"/>
  </mergeCells>
  <conditionalFormatting sqref="D12:E13">
    <cfRule type="colorScale" priority="86">
      <colorScale>
        <cfvo type="min"/>
        <cfvo type="percentile" val="50"/>
        <cfvo type="max"/>
        <color rgb="FF63BE7B"/>
        <color rgb="FFFFEB84"/>
        <color rgb="FFF8696B"/>
      </colorScale>
    </cfRule>
  </conditionalFormatting>
  <conditionalFormatting sqref="F12:F13">
    <cfRule type="colorScale" priority="87">
      <colorScale>
        <cfvo type="min"/>
        <cfvo type="percentile" val="50"/>
        <cfvo type="max"/>
        <color rgb="FF63BE7B"/>
        <color rgb="FFFFEB84"/>
        <color rgb="FFF8696B"/>
      </colorScale>
    </cfRule>
  </conditionalFormatting>
  <conditionalFormatting sqref="G12:G13">
    <cfRule type="colorScale" priority="88">
      <colorScale>
        <cfvo type="min"/>
        <cfvo type="percentile" val="50"/>
        <cfvo type="max"/>
        <color rgb="FF63BE7B"/>
        <color rgb="FFFFEB84"/>
        <color rgb="FFF8696B"/>
      </colorScale>
    </cfRule>
  </conditionalFormatting>
  <conditionalFormatting sqref="H12:H13">
    <cfRule type="colorScale" priority="89">
      <colorScale>
        <cfvo type="min"/>
        <cfvo type="percentile" val="50"/>
        <cfvo type="max"/>
        <color rgb="FF63BE7B"/>
        <color rgb="FFFFEB84"/>
        <color rgb="FFF8696B"/>
      </colorScale>
    </cfRule>
  </conditionalFormatting>
  <conditionalFormatting sqref="F72:F74">
    <cfRule type="colorScale" priority="93">
      <colorScale>
        <cfvo type="min"/>
        <cfvo type="percentile" val="50"/>
        <cfvo type="max"/>
        <color rgb="FF63BE7B"/>
        <color rgb="FFFFEB84"/>
        <color rgb="FFF8696B"/>
      </colorScale>
    </cfRule>
  </conditionalFormatting>
  <conditionalFormatting sqref="G72:G75">
    <cfRule type="colorScale" priority="94">
      <colorScale>
        <cfvo type="min"/>
        <cfvo type="percentile" val="50"/>
        <cfvo type="max"/>
        <color rgb="FF63BE7B"/>
        <color rgb="FFFFEB84"/>
        <color rgb="FFF8696B"/>
      </colorScale>
    </cfRule>
  </conditionalFormatting>
  <conditionalFormatting sqref="D20:G21">
    <cfRule type="colorScale" priority="48">
      <colorScale>
        <cfvo type="min"/>
        <cfvo type="percentile" val="50"/>
        <cfvo type="max"/>
        <color rgb="FFF8696B"/>
        <color rgb="FFFFEB84"/>
        <color rgb="FF63BE7B"/>
      </colorScale>
    </cfRule>
  </conditionalFormatting>
  <conditionalFormatting sqref="D22:G22">
    <cfRule type="colorScale" priority="47">
      <colorScale>
        <cfvo type="min"/>
        <cfvo type="percentile" val="50"/>
        <cfvo type="max"/>
        <color rgb="FFF8696B"/>
        <color rgb="FFFFEB84"/>
        <color rgb="FF63BE7B"/>
      </colorScale>
    </cfRule>
  </conditionalFormatting>
  <conditionalFormatting sqref="D23:G23">
    <cfRule type="colorScale" priority="46">
      <colorScale>
        <cfvo type="min"/>
        <cfvo type="percentile" val="50"/>
        <cfvo type="max"/>
        <color rgb="FFF8696B"/>
        <color rgb="FFFFEB84"/>
        <color rgb="FF63BE7B"/>
      </colorScale>
    </cfRule>
  </conditionalFormatting>
  <conditionalFormatting sqref="D24:G24">
    <cfRule type="colorScale" priority="45">
      <colorScale>
        <cfvo type="min"/>
        <cfvo type="percentile" val="50"/>
        <cfvo type="max"/>
        <color rgb="FFF8696B"/>
        <color rgb="FFFFEB84"/>
        <color rgb="FF63BE7B"/>
      </colorScale>
    </cfRule>
  </conditionalFormatting>
  <conditionalFormatting sqref="D25:G25">
    <cfRule type="colorScale" priority="44">
      <colorScale>
        <cfvo type="min"/>
        <cfvo type="percentile" val="50"/>
        <cfvo type="max"/>
        <color rgb="FFF8696B"/>
        <color rgb="FFFFEB84"/>
        <color rgb="FF63BE7B"/>
      </colorScale>
    </cfRule>
  </conditionalFormatting>
  <conditionalFormatting sqref="D26:G26">
    <cfRule type="colorScale" priority="43">
      <colorScale>
        <cfvo type="min"/>
        <cfvo type="percentile" val="50"/>
        <cfvo type="max"/>
        <color rgb="FFF8696B"/>
        <color rgb="FFFFEB84"/>
        <color rgb="FF63BE7B"/>
      </colorScale>
    </cfRule>
  </conditionalFormatting>
  <conditionalFormatting sqref="D27:G27">
    <cfRule type="colorScale" priority="41">
      <colorScale>
        <cfvo type="min"/>
        <cfvo type="percentile" val="50"/>
        <cfvo type="max"/>
        <color rgb="FFF8696B"/>
        <color rgb="FFFFEB84"/>
        <color rgb="FF63BE7B"/>
      </colorScale>
    </cfRule>
  </conditionalFormatting>
  <conditionalFormatting sqref="C72:C73">
    <cfRule type="colorScale" priority="138">
      <colorScale>
        <cfvo type="min"/>
        <cfvo type="percentile" val="50"/>
        <cfvo type="max"/>
        <color rgb="FF63BE7B"/>
        <color rgb="FFFFEB84"/>
        <color rgb="FFF8696B"/>
      </colorScale>
    </cfRule>
  </conditionalFormatting>
  <conditionalFormatting sqref="D72:D73">
    <cfRule type="colorScale" priority="139">
      <colorScale>
        <cfvo type="min"/>
        <cfvo type="percentile" val="50"/>
        <cfvo type="max"/>
        <color rgb="FF63BE7B"/>
        <color rgb="FFFFEB84"/>
        <color rgb="FFF8696B"/>
      </colorScale>
    </cfRule>
  </conditionalFormatting>
  <conditionalFormatting sqref="E72:E73 F75">
    <cfRule type="colorScale" priority="140">
      <colorScale>
        <cfvo type="min"/>
        <cfvo type="percentile" val="50"/>
        <cfvo type="max"/>
        <color rgb="FF63BE7B"/>
        <color rgb="FFFFEB84"/>
        <color rgb="FFF8696B"/>
      </colorScale>
    </cfRule>
  </conditionalFormatting>
  <conditionalFormatting sqref="C130:C131">
    <cfRule type="colorScale" priority="29">
      <colorScale>
        <cfvo type="min"/>
        <cfvo type="percentile" val="50"/>
        <cfvo type="max"/>
        <color rgb="FF63BE7B"/>
        <color rgb="FFFFEB84"/>
        <color rgb="FFF8696B"/>
      </colorScale>
    </cfRule>
  </conditionalFormatting>
  <conditionalFormatting sqref="D130:D131">
    <cfRule type="colorScale" priority="30">
      <colorScale>
        <cfvo type="min"/>
        <cfvo type="percentile" val="50"/>
        <cfvo type="max"/>
        <color rgb="FF63BE7B"/>
        <color rgb="FFFFEB84"/>
        <color rgb="FFF8696B"/>
      </colorScale>
    </cfRule>
  </conditionalFormatting>
  <conditionalFormatting sqref="E130:E131">
    <cfRule type="colorScale" priority="31">
      <colorScale>
        <cfvo type="min"/>
        <cfvo type="percentile" val="50"/>
        <cfvo type="max"/>
        <color rgb="FF63BE7B"/>
        <color rgb="FFFFEB84"/>
        <color rgb="FFF8696B"/>
      </colorScale>
    </cfRule>
  </conditionalFormatting>
  <conditionalFormatting sqref="C101:E101">
    <cfRule type="colorScale" priority="21">
      <colorScale>
        <cfvo type="min"/>
        <cfvo type="percentile" val="50"/>
        <cfvo type="max"/>
        <color rgb="FFF8696B"/>
        <color rgb="FFFFEB84"/>
        <color rgb="FF63BE7B"/>
      </colorScale>
    </cfRule>
  </conditionalFormatting>
  <conditionalFormatting sqref="C100:C101">
    <cfRule type="colorScale" priority="22">
      <colorScale>
        <cfvo type="min"/>
        <cfvo type="percentile" val="50"/>
        <cfvo type="max"/>
        <color rgb="FF63BE7B"/>
        <color rgb="FFFFEB84"/>
        <color rgb="FFF8696B"/>
      </colorScale>
    </cfRule>
  </conditionalFormatting>
  <conditionalFormatting sqref="D100:D101">
    <cfRule type="colorScale" priority="23">
      <colorScale>
        <cfvo type="min"/>
        <cfvo type="percentile" val="50"/>
        <cfvo type="max"/>
        <color rgb="FF63BE7B"/>
        <color rgb="FFFFEB84"/>
        <color rgb="FFF8696B"/>
      </colorScale>
    </cfRule>
  </conditionalFormatting>
  <conditionalFormatting sqref="E100:E101">
    <cfRule type="colorScale" priority="24">
      <colorScale>
        <cfvo type="min"/>
        <cfvo type="percentile" val="50"/>
        <cfvo type="max"/>
        <color rgb="FF63BE7B"/>
        <color rgb="FFFFEB84"/>
        <color rgb="FFF8696B"/>
      </colorScale>
    </cfRule>
  </conditionalFormatting>
  <conditionalFormatting sqref="C136:C137">
    <cfRule type="colorScale" priority="18">
      <colorScale>
        <cfvo type="min"/>
        <cfvo type="percentile" val="50"/>
        <cfvo type="max"/>
        <color rgb="FF63BE7B"/>
        <color rgb="FFFFEB84"/>
        <color rgb="FFF8696B"/>
      </colorScale>
    </cfRule>
  </conditionalFormatting>
  <conditionalFormatting sqref="D136:D137">
    <cfRule type="colorScale" priority="19">
      <colorScale>
        <cfvo type="min"/>
        <cfvo type="percentile" val="50"/>
        <cfvo type="max"/>
        <color rgb="FF63BE7B"/>
        <color rgb="FFFFEB84"/>
        <color rgb="FFF8696B"/>
      </colorScale>
    </cfRule>
  </conditionalFormatting>
  <conditionalFormatting sqref="E136:E137">
    <cfRule type="colorScale" priority="20">
      <colorScale>
        <cfvo type="min"/>
        <cfvo type="percentile" val="50"/>
        <cfvo type="max"/>
        <color rgb="FF63BE7B"/>
        <color rgb="FFFFEB84"/>
        <color rgb="FFF8696B"/>
      </colorScale>
    </cfRule>
  </conditionalFormatting>
  <conditionalFormatting sqref="C156:C157">
    <cfRule type="colorScale" priority="15">
      <colorScale>
        <cfvo type="min"/>
        <cfvo type="percentile" val="50"/>
        <cfvo type="max"/>
        <color rgb="FF63BE7B"/>
        <color rgb="FFFFEB84"/>
        <color rgb="FFF8696B"/>
      </colorScale>
    </cfRule>
  </conditionalFormatting>
  <conditionalFormatting sqref="D156:D157">
    <cfRule type="colorScale" priority="16">
      <colorScale>
        <cfvo type="min"/>
        <cfvo type="percentile" val="50"/>
        <cfvo type="max"/>
        <color rgb="FF63BE7B"/>
        <color rgb="FFFFEB84"/>
        <color rgb="FFF8696B"/>
      </colorScale>
    </cfRule>
  </conditionalFormatting>
  <conditionalFormatting sqref="E156:E157">
    <cfRule type="colorScale" priority="17">
      <colorScale>
        <cfvo type="min"/>
        <cfvo type="percentile" val="50"/>
        <cfvo type="max"/>
        <color rgb="FF63BE7B"/>
        <color rgb="FFFFEB84"/>
        <color rgb="FFF8696B"/>
      </colorScale>
    </cfRule>
  </conditionalFormatting>
  <conditionalFormatting sqref="H119:J119">
    <cfRule type="colorScale" priority="9">
      <colorScale>
        <cfvo type="min"/>
        <cfvo type="percentile" val="50"/>
        <cfvo type="max"/>
        <color rgb="FF63BE7B"/>
        <color rgb="FFFFEB84"/>
        <color rgb="FFF8696B"/>
      </colorScale>
    </cfRule>
  </conditionalFormatting>
  <conditionalFormatting sqref="H120:J120">
    <cfRule type="colorScale" priority="7">
      <colorScale>
        <cfvo type="min"/>
        <cfvo type="percentile" val="50"/>
        <cfvo type="max"/>
        <color rgb="FF63BE7B"/>
        <color rgb="FFFFEB84"/>
        <color rgb="FFF8696B"/>
      </colorScale>
    </cfRule>
  </conditionalFormatting>
  <conditionalFormatting sqref="D32:D38">
    <cfRule type="colorScale" priority="240">
      <colorScale>
        <cfvo type="min"/>
        <cfvo type="percentile" val="50"/>
        <cfvo type="max"/>
        <color rgb="FFF8696B"/>
        <color rgb="FFFFEB84"/>
        <color rgb="FF63BE7B"/>
      </colorScale>
    </cfRule>
  </conditionalFormatting>
  <conditionalFormatting sqref="E32:E38">
    <cfRule type="colorScale" priority="242">
      <colorScale>
        <cfvo type="min"/>
        <cfvo type="percentile" val="50"/>
        <cfvo type="max"/>
        <color rgb="FFF8696B"/>
        <color rgb="FFFFEB84"/>
        <color rgb="FF63BE7B"/>
      </colorScale>
    </cfRule>
  </conditionalFormatting>
  <conditionalFormatting sqref="F32:F38">
    <cfRule type="colorScale" priority="244">
      <colorScale>
        <cfvo type="min"/>
        <cfvo type="percentile" val="50"/>
        <cfvo type="max"/>
        <color rgb="FFF8696B"/>
        <color rgb="FFFFEB84"/>
        <color rgb="FF63BE7B"/>
      </colorScale>
    </cfRule>
  </conditionalFormatting>
  <conditionalFormatting sqref="G32:G38">
    <cfRule type="colorScale" priority="246">
      <colorScale>
        <cfvo type="min"/>
        <cfvo type="percentile" val="50"/>
        <cfvo type="max"/>
        <color rgb="FFF8696B"/>
        <color rgb="FFFFEB84"/>
        <color rgb="FF63BE7B"/>
      </colorScale>
    </cfRule>
  </conditionalFormatting>
  <conditionalFormatting sqref="L32:L38">
    <cfRule type="colorScale" priority="248">
      <colorScale>
        <cfvo type="min"/>
        <cfvo type="percentile" val="50"/>
        <cfvo type="max"/>
        <color rgb="FFF8696B"/>
        <color rgb="FFFFEB84"/>
        <color rgb="FF63BE7B"/>
      </colorScale>
    </cfRule>
  </conditionalFormatting>
  <conditionalFormatting sqref="M32:O38">
    <cfRule type="colorScale" priority="250">
      <colorScale>
        <cfvo type="min"/>
        <cfvo type="percentile" val="50"/>
        <cfvo type="max"/>
        <color rgb="FFF8696B"/>
        <color rgb="FFFFEB84"/>
        <color rgb="FF63BE7B"/>
      </colorScale>
    </cfRule>
  </conditionalFormatting>
  <conditionalFormatting sqref="C191:J195">
    <cfRule type="colorScale" priority="6">
      <colorScale>
        <cfvo type="min"/>
        <cfvo type="percentile" val="50"/>
        <cfvo type="max"/>
        <color rgb="FF63BE7B"/>
        <color rgb="FFFFEB84"/>
        <color rgb="FFF8696B"/>
      </colorScale>
    </cfRule>
  </conditionalFormatting>
  <conditionalFormatting sqref="C197:J198">
    <cfRule type="colorScale" priority="5">
      <colorScale>
        <cfvo type="min"/>
        <cfvo type="percentile" val="50"/>
        <cfvo type="max"/>
        <color rgb="FF63BE7B"/>
        <color rgb="FFFFEB84"/>
        <color rgb="FFF8696B"/>
      </colorScale>
    </cfRule>
  </conditionalFormatting>
  <conditionalFormatting sqref="E219:E223">
    <cfRule type="colorScale" priority="4">
      <colorScale>
        <cfvo type="min"/>
        <cfvo type="percentile" val="50"/>
        <cfvo type="max"/>
        <color rgb="FF63BE7B"/>
        <color rgb="FFFFEB84"/>
        <color rgb="FFF8696B"/>
      </colorScale>
    </cfRule>
  </conditionalFormatting>
  <conditionalFormatting sqref="E225:E226">
    <cfRule type="colorScale" priority="3">
      <colorScale>
        <cfvo type="min"/>
        <cfvo type="percentile" val="50"/>
        <cfvo type="max"/>
        <color rgb="FF63BE7B"/>
        <color rgb="FFFFEB84"/>
        <color rgb="FFF8696B"/>
      </colorScale>
    </cfRule>
  </conditionalFormatting>
  <conditionalFormatting sqref="E233:E237">
    <cfRule type="colorScale" priority="2">
      <colorScale>
        <cfvo type="min"/>
        <cfvo type="percentile" val="50"/>
        <cfvo type="max"/>
        <color rgb="FF63BE7B"/>
        <color rgb="FFFFEB84"/>
        <color rgb="FFF8696B"/>
      </colorScale>
    </cfRule>
  </conditionalFormatting>
  <conditionalFormatting sqref="E239:E240">
    <cfRule type="colorScale" priority="1">
      <colorScale>
        <cfvo type="min"/>
        <cfvo type="percentile" val="50"/>
        <cfvo type="max"/>
        <color rgb="FF63BE7B"/>
        <color rgb="FFFFEB84"/>
        <color rgb="FFF8696B"/>
      </colorScale>
    </cfRule>
  </conditionalFormatting>
  <hyperlinks>
    <hyperlink ref="B103" r:id="rId1" xr:uid="{8B8E18AF-BD49-4845-8C14-B0C38A3F3713}"/>
    <hyperlink ref="B74" r:id="rId2" xr:uid="{A7A97933-9932-4BD0-A26B-04BBE96BF8F3}"/>
    <hyperlink ref="I74" r:id="rId3" xr:uid="{8D92C7CE-FACB-4F53-8878-494F6745D60C}"/>
  </hyperlinks>
  <pageMargins left="0.7" right="0.7" top="0.75" bottom="0.75" header="0.3" footer="0.3"/>
  <pageSetup paperSize="9" orientation="portrait" r:id="rId4"/>
  <drawing r:id="rId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71E779-6A0E-4202-B18E-A4DB453AFF73}">
  <dimension ref="A1:AM268"/>
  <sheetViews>
    <sheetView showGridLines="0" zoomScale="85" zoomScaleNormal="85" workbookViewId="0">
      <selection activeCell="C128" sqref="C128"/>
    </sheetView>
  </sheetViews>
  <sheetFormatPr defaultColWidth="9.140625" defaultRowHeight="14.25" x14ac:dyDescent="0.2"/>
  <cols>
    <col min="1" max="1" width="9.140625" style="12"/>
    <col min="2" max="2" width="42.28515625" style="12" customWidth="1"/>
    <col min="3" max="3" width="26.140625" style="12" bestFit="1" customWidth="1"/>
    <col min="4" max="15" width="14.7109375" style="12" customWidth="1"/>
    <col min="16" max="16" width="15.140625" style="12" bestFit="1" customWidth="1"/>
    <col min="17" max="17" width="12.5703125" style="12" customWidth="1"/>
    <col min="18" max="18" width="14" style="12" bestFit="1" customWidth="1"/>
    <col min="19" max="19" width="21.7109375" style="12" customWidth="1"/>
    <col min="20" max="20" width="16.5703125" style="12" bestFit="1" customWidth="1"/>
    <col min="21" max="21" width="17.42578125" style="12" bestFit="1" customWidth="1"/>
    <col min="22" max="22" width="17.42578125" style="12" customWidth="1"/>
    <col min="23" max="23" width="17.140625" style="12" bestFit="1" customWidth="1"/>
    <col min="24" max="25" width="16.28515625" style="12" customWidth="1"/>
    <col min="26" max="26" width="11" style="12" bestFit="1" customWidth="1"/>
    <col min="27" max="27" width="10.28515625" style="12" customWidth="1"/>
    <col min="28" max="28" width="15.28515625" style="12" customWidth="1"/>
    <col min="29" max="29" width="13.7109375" style="12" bestFit="1" customWidth="1"/>
    <col min="30" max="30" width="20" style="12" bestFit="1" customWidth="1"/>
    <col min="31" max="31" width="23" style="12" bestFit="1" customWidth="1"/>
    <col min="32" max="32" width="20.140625" style="12" bestFit="1" customWidth="1"/>
    <col min="33" max="33" width="9.42578125" style="12" bestFit="1" customWidth="1"/>
    <col min="34" max="34" width="14.42578125" style="12" bestFit="1" customWidth="1"/>
    <col min="35" max="35" width="11" style="12" bestFit="1" customWidth="1"/>
    <col min="36" max="16384" width="9.140625" style="12"/>
  </cols>
  <sheetData>
    <row r="1" spans="1:15" x14ac:dyDescent="0.2">
      <c r="A1" s="20"/>
      <c r="B1" s="503" t="s">
        <v>1</v>
      </c>
      <c r="C1" s="504"/>
      <c r="D1" s="504"/>
      <c r="E1" s="504"/>
      <c r="F1" s="504"/>
      <c r="G1" s="504"/>
      <c r="H1" s="505"/>
    </row>
    <row r="2" spans="1:15" x14ac:dyDescent="0.2">
      <c r="B2" s="506" t="s">
        <v>17</v>
      </c>
      <c r="C2" s="507"/>
      <c r="D2" s="507"/>
      <c r="E2" s="507"/>
      <c r="F2" s="507"/>
      <c r="G2" s="507"/>
      <c r="H2" s="508"/>
    </row>
    <row r="3" spans="1:15" x14ac:dyDescent="0.2">
      <c r="B3" s="143"/>
      <c r="C3" s="23"/>
      <c r="D3" s="23"/>
      <c r="E3" s="23"/>
      <c r="F3" s="23"/>
      <c r="G3" s="23"/>
      <c r="H3" s="23"/>
    </row>
    <row r="4" spans="1:15" ht="15" x14ac:dyDescent="0.25">
      <c r="B4" s="419" t="s">
        <v>763</v>
      </c>
      <c r="C4" s="23"/>
      <c r="D4" s="23"/>
      <c r="E4" s="23"/>
      <c r="F4" s="23"/>
      <c r="G4" s="23"/>
      <c r="H4" s="23"/>
    </row>
    <row r="5" spans="1:15" ht="15" x14ac:dyDescent="0.25">
      <c r="B5" s="143"/>
      <c r="C5" s="23"/>
      <c r="D5" s="523" t="s">
        <v>709</v>
      </c>
      <c r="E5" s="523"/>
      <c r="F5" s="523"/>
      <c r="G5" s="523"/>
      <c r="H5" s="523"/>
      <c r="I5" s="523"/>
      <c r="J5" s="523" t="s">
        <v>710</v>
      </c>
      <c r="K5" s="523"/>
      <c r="L5" s="523"/>
      <c r="M5" s="523"/>
      <c r="N5" s="523"/>
      <c r="O5" s="523"/>
    </row>
    <row r="6" spans="1:15" ht="28.5" customHeight="1" x14ac:dyDescent="0.2">
      <c r="B6" s="143"/>
      <c r="C6" s="403" t="s">
        <v>47</v>
      </c>
      <c r="D6" s="503" t="s">
        <v>135</v>
      </c>
      <c r="E6" s="505"/>
      <c r="F6" s="503" t="s">
        <v>136</v>
      </c>
      <c r="G6" s="505"/>
      <c r="H6" s="503" t="s">
        <v>137</v>
      </c>
      <c r="I6" s="505"/>
      <c r="J6" s="503" t="s">
        <v>138</v>
      </c>
      <c r="K6" s="504"/>
      <c r="L6" s="505"/>
      <c r="M6" s="503" t="s">
        <v>139</v>
      </c>
      <c r="N6" s="504"/>
      <c r="O6" s="505"/>
    </row>
    <row r="7" spans="1:15" ht="28.5" x14ac:dyDescent="0.2">
      <c r="B7" s="143"/>
      <c r="C7" s="403"/>
      <c r="D7" s="403" t="s">
        <v>141</v>
      </c>
      <c r="E7" s="403" t="s">
        <v>142</v>
      </c>
      <c r="F7" s="403" t="s">
        <v>97</v>
      </c>
      <c r="G7" s="403" t="s">
        <v>98</v>
      </c>
      <c r="H7" s="403" t="s">
        <v>143</v>
      </c>
      <c r="I7" s="403" t="s">
        <v>144</v>
      </c>
      <c r="J7" s="403" t="s">
        <v>69</v>
      </c>
      <c r="K7" s="403" t="s">
        <v>70</v>
      </c>
      <c r="L7" s="403" t="s">
        <v>49</v>
      </c>
      <c r="M7" s="403" t="s">
        <v>145</v>
      </c>
      <c r="N7" s="403" t="s">
        <v>146</v>
      </c>
      <c r="O7" s="403" t="s">
        <v>87</v>
      </c>
    </row>
    <row r="8" spans="1:15" ht="15" x14ac:dyDescent="0.25">
      <c r="B8" s="423" t="s">
        <v>23</v>
      </c>
      <c r="C8" s="424" t="s">
        <v>711</v>
      </c>
      <c r="D8" s="424" t="s">
        <v>711</v>
      </c>
      <c r="E8" s="424" t="s">
        <v>711</v>
      </c>
      <c r="F8" s="424" t="s">
        <v>711</v>
      </c>
      <c r="G8" s="424" t="s">
        <v>711</v>
      </c>
      <c r="H8" s="424" t="s">
        <v>711</v>
      </c>
      <c r="I8" s="424" t="s">
        <v>711</v>
      </c>
      <c r="J8" s="424" t="s">
        <v>711</v>
      </c>
      <c r="K8" s="424" t="s">
        <v>711</v>
      </c>
      <c r="L8" s="424" t="s">
        <v>711</v>
      </c>
      <c r="M8" s="424" t="s">
        <v>711</v>
      </c>
      <c r="N8" s="424" t="s">
        <v>711</v>
      </c>
      <c r="O8" s="424" t="s">
        <v>711</v>
      </c>
    </row>
    <row r="9" spans="1:15" x14ac:dyDescent="0.2">
      <c r="B9" s="425" t="s">
        <v>2</v>
      </c>
      <c r="C9" s="426">
        <v>1</v>
      </c>
      <c r="D9" s="427">
        <v>0.28414</v>
      </c>
      <c r="E9" s="427">
        <v>0.71586000000000005</v>
      </c>
      <c r="F9" s="427">
        <v>0.87157000000000007</v>
      </c>
      <c r="G9" s="427">
        <v>0.12843000000000002</v>
      </c>
      <c r="H9" s="427">
        <v>0.44843000000000005</v>
      </c>
      <c r="I9" s="427">
        <v>0.55157</v>
      </c>
      <c r="J9" s="427">
        <v>0.62413000000000007</v>
      </c>
      <c r="K9" s="427">
        <v>0.23395000000000002</v>
      </c>
      <c r="L9" s="427">
        <v>0.14192000000000002</v>
      </c>
      <c r="M9" s="427">
        <v>0.43616000000000005</v>
      </c>
      <c r="N9" s="427">
        <v>0.21584</v>
      </c>
      <c r="O9" s="427">
        <v>0.34800000000000003</v>
      </c>
    </row>
    <row r="10" spans="1:15" x14ac:dyDescent="0.2">
      <c r="B10" s="428" t="s">
        <v>148</v>
      </c>
      <c r="C10" s="426">
        <v>1</v>
      </c>
      <c r="D10" s="427">
        <v>0.30410000000000004</v>
      </c>
      <c r="E10" s="427">
        <v>0.69590000000000007</v>
      </c>
      <c r="F10" s="427">
        <v>0.63893</v>
      </c>
      <c r="G10" s="427">
        <v>0.36107</v>
      </c>
      <c r="H10" s="427">
        <v>0.49839000000000006</v>
      </c>
      <c r="I10" s="427">
        <v>0.50161</v>
      </c>
      <c r="J10" s="427">
        <v>0.61719000000000002</v>
      </c>
      <c r="K10" s="427">
        <v>0.25753000000000004</v>
      </c>
      <c r="L10" s="427">
        <v>0.12528</v>
      </c>
      <c r="M10" s="427">
        <v>0.32268000000000002</v>
      </c>
      <c r="N10" s="427">
        <v>0.23365000000000002</v>
      </c>
      <c r="O10" s="427">
        <v>0.44367000000000001</v>
      </c>
    </row>
    <row r="11" spans="1:15" x14ac:dyDescent="0.2">
      <c r="B11" s="143"/>
      <c r="C11" s="23"/>
      <c r="D11" s="23"/>
      <c r="E11" s="23"/>
      <c r="F11" s="23"/>
      <c r="G11" s="23"/>
      <c r="H11" s="23"/>
    </row>
    <row r="12" spans="1:15" ht="15" x14ac:dyDescent="0.25">
      <c r="B12" s="24" t="s">
        <v>757</v>
      </c>
      <c r="D12" s="225" t="s">
        <v>76</v>
      </c>
      <c r="I12" s="7"/>
      <c r="J12" s="7"/>
      <c r="K12" s="7"/>
      <c r="L12" s="7"/>
      <c r="M12" s="7"/>
      <c r="N12" s="7"/>
    </row>
    <row r="13" spans="1:15" ht="28.5" x14ac:dyDescent="0.25">
      <c r="B13" s="30"/>
      <c r="C13" s="139" t="s">
        <v>77</v>
      </c>
      <c r="D13" s="139" t="s">
        <v>78</v>
      </c>
      <c r="E13" s="139" t="s">
        <v>79</v>
      </c>
      <c r="F13" s="139" t="s">
        <v>80</v>
      </c>
      <c r="G13" s="139" t="s">
        <v>318</v>
      </c>
      <c r="H13" s="139" t="s">
        <v>319</v>
      </c>
      <c r="I13"/>
      <c r="J13"/>
      <c r="K13"/>
      <c r="L13" s="7"/>
      <c r="M13" s="7"/>
      <c r="N13" s="7"/>
    </row>
    <row r="14" spans="1:15" x14ac:dyDescent="0.2">
      <c r="B14" s="21" t="s">
        <v>2</v>
      </c>
      <c r="C14" s="43">
        <v>40062</v>
      </c>
      <c r="D14" s="61">
        <v>105</v>
      </c>
      <c r="E14" s="61">
        <v>593</v>
      </c>
      <c r="F14" s="61">
        <v>3768</v>
      </c>
      <c r="G14" s="61">
        <v>19268</v>
      </c>
      <c r="H14" s="61">
        <v>16328</v>
      </c>
      <c r="I14" s="7"/>
      <c r="J14" s="7"/>
      <c r="K14" s="7"/>
      <c r="L14" s="7"/>
      <c r="M14" s="7"/>
      <c r="N14" s="7"/>
    </row>
    <row r="15" spans="1:15" x14ac:dyDescent="0.2">
      <c r="B15" s="21" t="s">
        <v>22</v>
      </c>
      <c r="C15" s="43">
        <v>2372777</v>
      </c>
      <c r="D15" s="61">
        <v>15061</v>
      </c>
      <c r="E15" s="61">
        <v>83254</v>
      </c>
      <c r="F15" s="61">
        <v>319103</v>
      </c>
      <c r="G15" s="61">
        <v>1270275</v>
      </c>
      <c r="H15" s="61">
        <v>685084</v>
      </c>
      <c r="I15" s="7"/>
      <c r="J15" s="7"/>
      <c r="K15" s="7"/>
      <c r="L15" s="7"/>
      <c r="M15" s="7"/>
      <c r="N15" s="7"/>
    </row>
    <row r="16" spans="1:15" ht="28.5" x14ac:dyDescent="0.2">
      <c r="B16" s="30"/>
      <c r="C16" s="139" t="s">
        <v>77</v>
      </c>
      <c r="D16" s="139" t="s">
        <v>78</v>
      </c>
      <c r="E16" s="139" t="s">
        <v>79</v>
      </c>
      <c r="F16" s="139" t="s">
        <v>80</v>
      </c>
      <c r="G16" s="139" t="s">
        <v>81</v>
      </c>
      <c r="H16" s="139" t="s">
        <v>82</v>
      </c>
      <c r="I16" s="7"/>
      <c r="J16" s="7"/>
      <c r="K16" s="7"/>
      <c r="L16" s="7"/>
      <c r="M16" s="7"/>
      <c r="N16" s="7"/>
    </row>
    <row r="17" spans="2:14" x14ac:dyDescent="0.2">
      <c r="B17" s="21" t="str">
        <f>B14</f>
        <v>Moray</v>
      </c>
      <c r="C17" s="43">
        <f>C14</f>
        <v>40062</v>
      </c>
      <c r="D17" s="320">
        <f>D14/$C$17</f>
        <v>2.620937546802456E-3</v>
      </c>
      <c r="E17" s="320">
        <f t="shared" ref="E17:H17" si="0">E14/$C$17</f>
        <v>1.4802056811941491E-2</v>
      </c>
      <c r="F17" s="320">
        <f t="shared" si="0"/>
        <v>9.405421596525386E-2</v>
      </c>
      <c r="G17" s="101">
        <f t="shared" si="0"/>
        <v>0.4809545204932355</v>
      </c>
      <c r="H17" s="101">
        <f t="shared" si="0"/>
        <v>0.40756826918276673</v>
      </c>
      <c r="I17" s="7"/>
      <c r="J17" s="7"/>
      <c r="K17" s="7"/>
      <c r="L17" s="7"/>
      <c r="M17" s="7"/>
      <c r="N17" s="7"/>
    </row>
    <row r="18" spans="2:14" x14ac:dyDescent="0.2">
      <c r="B18" s="21" t="s">
        <v>22</v>
      </c>
      <c r="C18" s="43">
        <f>C15</f>
        <v>2372777</v>
      </c>
      <c r="D18" s="101">
        <f>D15/$C$15</f>
        <v>6.3474148645237208E-3</v>
      </c>
      <c r="E18" s="101">
        <f t="shared" ref="E18:H18" si="1">E15/$C$15</f>
        <v>3.5087157368770855E-2</v>
      </c>
      <c r="F18" s="101">
        <f t="shared" si="1"/>
        <v>0.13448503588832833</v>
      </c>
      <c r="G18" s="101">
        <f t="shared" si="1"/>
        <v>0.53535372266336023</v>
      </c>
      <c r="H18" s="101">
        <f t="shared" si="1"/>
        <v>0.28872666921501683</v>
      </c>
      <c r="I18" s="7"/>
      <c r="J18" s="7"/>
      <c r="K18" s="7"/>
      <c r="L18" s="7"/>
      <c r="M18" s="7"/>
      <c r="N18" s="7"/>
    </row>
    <row r="19" spans="2:14" x14ac:dyDescent="0.2">
      <c r="B19" s="226" t="s">
        <v>320</v>
      </c>
      <c r="C19" s="26"/>
      <c r="D19" s="27"/>
      <c r="E19" s="27" t="s">
        <v>321</v>
      </c>
      <c r="F19" s="210">
        <f>SUM(D17:F17)</f>
        <v>0.11147721032399781</v>
      </c>
      <c r="H19" s="27" t="s">
        <v>322</v>
      </c>
      <c r="I19" s="227">
        <f>SUM(G17:H17)</f>
        <v>0.88852278967600218</v>
      </c>
      <c r="J19" s="7"/>
      <c r="K19" s="7"/>
      <c r="L19" s="7"/>
      <c r="M19" s="7"/>
      <c r="N19" s="7"/>
    </row>
    <row r="20" spans="2:14" x14ac:dyDescent="0.2">
      <c r="B20" s="7"/>
      <c r="C20" s="7"/>
      <c r="D20" s="7"/>
      <c r="E20" s="7"/>
      <c r="F20" s="7"/>
      <c r="G20" s="7"/>
      <c r="H20" s="7"/>
      <c r="I20" s="7"/>
      <c r="J20" s="7"/>
      <c r="K20" s="7"/>
      <c r="L20" s="7"/>
      <c r="M20" s="7"/>
      <c r="N20" s="7"/>
    </row>
    <row r="21" spans="2:14" ht="15" x14ac:dyDescent="0.2">
      <c r="B21" s="211" t="s">
        <v>758</v>
      </c>
      <c r="C21" s="7"/>
      <c r="D21" s="7"/>
      <c r="E21" s="7"/>
      <c r="F21" s="7"/>
      <c r="G21" s="19"/>
      <c r="H21" s="19"/>
      <c r="I21" s="19"/>
      <c r="L21" s="83"/>
      <c r="M21" s="117"/>
      <c r="N21" s="117"/>
    </row>
    <row r="22" spans="2:14" ht="15" x14ac:dyDescent="0.25">
      <c r="B22" s="212"/>
      <c r="C22" s="139" t="s">
        <v>323</v>
      </c>
      <c r="D22" s="140" t="s">
        <v>324</v>
      </c>
      <c r="E22" s="213"/>
      <c r="F22" s="522" t="s">
        <v>407</v>
      </c>
      <c r="G22" s="522"/>
      <c r="H22" s="277"/>
      <c r="I22" s="522" t="s">
        <v>529</v>
      </c>
      <c r="J22" s="522"/>
      <c r="L22" s="83"/>
      <c r="M22" s="117"/>
      <c r="N22" s="117"/>
    </row>
    <row r="23" spans="2:14" ht="15" x14ac:dyDescent="0.25">
      <c r="B23" s="214" t="s">
        <v>2</v>
      </c>
      <c r="C23" s="215">
        <f>6+34+39</f>
        <v>79</v>
      </c>
      <c r="D23" s="216">
        <v>21</v>
      </c>
      <c r="E23" s="217"/>
      <c r="F23" s="278" t="s">
        <v>405</v>
      </c>
      <c r="G23" s="278" t="s">
        <v>406</v>
      </c>
      <c r="H23" s="277"/>
      <c r="I23" s="278" t="s">
        <v>405</v>
      </c>
      <c r="J23" s="278" t="s">
        <v>406</v>
      </c>
      <c r="L23" s="83"/>
      <c r="M23" s="117"/>
      <c r="N23" s="117"/>
    </row>
    <row r="24" spans="2:14" ht="15" x14ac:dyDescent="0.25">
      <c r="B24" s="218" t="s">
        <v>51</v>
      </c>
      <c r="C24" s="215">
        <f>13+35+36</f>
        <v>84</v>
      </c>
      <c r="D24" s="216">
        <v>17</v>
      </c>
      <c r="E24" s="217"/>
      <c r="F24" s="279">
        <f>D17+E17+F17</f>
        <v>0.11147721032399781</v>
      </c>
      <c r="G24" s="279">
        <f>G17+H17</f>
        <v>0.88852278967600218</v>
      </c>
      <c r="H24" s="277"/>
      <c r="I24" s="279">
        <f>D18+E18+F18</f>
        <v>0.17591960812162291</v>
      </c>
      <c r="J24" s="279">
        <f>G18+H18</f>
        <v>0.82408039187837701</v>
      </c>
      <c r="L24" s="83"/>
      <c r="M24" s="117"/>
      <c r="N24" s="117"/>
    </row>
    <row r="25" spans="2:14" ht="15" x14ac:dyDescent="0.25">
      <c r="B25" s="228" t="s">
        <v>325</v>
      </c>
      <c r="F25" s="280"/>
      <c r="G25" s="280"/>
      <c r="H25" s="281"/>
      <c r="I25" s="282"/>
      <c r="J25" s="282"/>
    </row>
    <row r="26" spans="2:14" ht="15" x14ac:dyDescent="0.25">
      <c r="B26" s="228"/>
      <c r="F26" s="280"/>
      <c r="G26" s="280"/>
      <c r="H26" s="281"/>
      <c r="I26" s="282"/>
      <c r="J26" s="282"/>
    </row>
    <row r="27" spans="2:14" ht="15" x14ac:dyDescent="0.25">
      <c r="B27" s="219" t="s">
        <v>759</v>
      </c>
      <c r="C27"/>
      <c r="D27"/>
      <c r="E27"/>
      <c r="F27"/>
      <c r="G27" s="280"/>
      <c r="H27" s="281"/>
      <c r="I27" s="219" t="s">
        <v>760</v>
      </c>
      <c r="J27"/>
      <c r="K27"/>
      <c r="L27"/>
      <c r="M27"/>
    </row>
    <row r="28" spans="2:14" ht="15" x14ac:dyDescent="0.25">
      <c r="B28" s="212"/>
      <c r="C28" s="343" t="s">
        <v>323</v>
      </c>
      <c r="D28" s="343" t="s">
        <v>522</v>
      </c>
      <c r="E28" s="343" t="s">
        <v>523</v>
      </c>
      <c r="F28" s="343" t="s">
        <v>524</v>
      </c>
      <c r="G28" s="349"/>
      <c r="H28" s="365"/>
      <c r="I28" s="212"/>
      <c r="J28" s="343" t="s">
        <v>323</v>
      </c>
      <c r="K28" s="343" t="s">
        <v>522</v>
      </c>
      <c r="L28" s="343" t="s">
        <v>523</v>
      </c>
      <c r="M28" s="343" t="s">
        <v>524</v>
      </c>
    </row>
    <row r="29" spans="2:14" ht="15" x14ac:dyDescent="0.25">
      <c r="B29" s="214" t="s">
        <v>2</v>
      </c>
      <c r="C29" s="215">
        <v>31</v>
      </c>
      <c r="D29" s="215">
        <v>56</v>
      </c>
      <c r="E29" s="215">
        <v>12</v>
      </c>
      <c r="F29" s="215">
        <v>0</v>
      </c>
      <c r="G29" s="280"/>
      <c r="H29" s="281"/>
      <c r="I29" s="214" t="s">
        <v>2</v>
      </c>
      <c r="J29" s="215">
        <v>30.7</v>
      </c>
      <c r="K29" s="215">
        <v>56.1</v>
      </c>
      <c r="L29" s="215">
        <v>13.1</v>
      </c>
      <c r="M29" s="215">
        <v>0</v>
      </c>
    </row>
    <row r="30" spans="2:14" ht="15" x14ac:dyDescent="0.25">
      <c r="B30" s="218" t="s">
        <v>51</v>
      </c>
      <c r="C30" s="215">
        <v>43</v>
      </c>
      <c r="D30" s="215">
        <v>50</v>
      </c>
      <c r="E30" s="215">
        <v>6</v>
      </c>
      <c r="F30" s="215">
        <v>1</v>
      </c>
      <c r="G30" s="280"/>
      <c r="H30" s="281"/>
      <c r="I30" s="218" t="s">
        <v>51</v>
      </c>
      <c r="J30" s="215">
        <v>41.8</v>
      </c>
      <c r="K30" s="215">
        <v>50.3</v>
      </c>
      <c r="L30" s="215">
        <v>6.5</v>
      </c>
      <c r="M30" s="215">
        <v>1.5</v>
      </c>
    </row>
    <row r="31" spans="2:14" ht="15" x14ac:dyDescent="0.25">
      <c r="B31" s="353" t="s">
        <v>525</v>
      </c>
      <c r="G31" s="280"/>
      <c r="H31" s="281"/>
      <c r="I31" s="353" t="s">
        <v>525</v>
      </c>
    </row>
    <row r="32" spans="2:14" ht="15" x14ac:dyDescent="0.25">
      <c r="B32" s="228"/>
      <c r="F32" s="280"/>
      <c r="G32" s="280"/>
      <c r="H32" s="281"/>
      <c r="I32" s="282"/>
      <c r="J32" s="282"/>
    </row>
    <row r="33" spans="2:14" ht="15" x14ac:dyDescent="0.25">
      <c r="B33" s="219" t="s">
        <v>761</v>
      </c>
      <c r="C33"/>
      <c r="D33"/>
      <c r="E33" s="27"/>
      <c r="F33" s="27"/>
      <c r="G33"/>
      <c r="H33"/>
      <c r="I33"/>
      <c r="J33"/>
      <c r="K33"/>
    </row>
    <row r="34" spans="2:14" ht="42.75" x14ac:dyDescent="0.25">
      <c r="B34" s="346"/>
      <c r="C34" s="278" t="s">
        <v>526</v>
      </c>
      <c r="D34" s="278" t="s">
        <v>527</v>
      </c>
      <c r="E34" s="278" t="s">
        <v>528</v>
      </c>
      <c r="F34" s="27"/>
      <c r="G34"/>
      <c r="H34"/>
      <c r="I34"/>
      <c r="J34"/>
      <c r="K34"/>
    </row>
    <row r="35" spans="2:14" ht="15" x14ac:dyDescent="0.25">
      <c r="B35" s="347" t="s">
        <v>2</v>
      </c>
      <c r="C35" s="215">
        <f t="shared" ref="C35:E36" si="2">J29-C29</f>
        <v>-0.30000000000000071</v>
      </c>
      <c r="D35" s="215">
        <f t="shared" si="2"/>
        <v>0.10000000000000142</v>
      </c>
      <c r="E35" s="215">
        <f t="shared" si="2"/>
        <v>1.0999999999999996</v>
      </c>
      <c r="F35" s="27"/>
      <c r="G35"/>
      <c r="H35"/>
      <c r="I35"/>
      <c r="J35"/>
      <c r="K35"/>
    </row>
    <row r="36" spans="2:14" ht="15" x14ac:dyDescent="0.25">
      <c r="B36" s="348" t="s">
        <v>51</v>
      </c>
      <c r="C36" s="215">
        <f t="shared" si="2"/>
        <v>-1.2000000000000028</v>
      </c>
      <c r="D36" s="215">
        <f t="shared" si="2"/>
        <v>0.29999999999999716</v>
      </c>
      <c r="E36" s="215">
        <f t="shared" si="2"/>
        <v>0.5</v>
      </c>
      <c r="F36" s="27"/>
      <c r="G36"/>
      <c r="H36"/>
      <c r="I36"/>
      <c r="J36"/>
      <c r="K36"/>
    </row>
    <row r="37" spans="2:14" ht="15" x14ac:dyDescent="0.25">
      <c r="B37" s="353" t="s">
        <v>525</v>
      </c>
      <c r="G37" s="349"/>
      <c r="H37" s="349"/>
      <c r="I37" s="350"/>
      <c r="J37" s="351"/>
      <c r="K37" s="351"/>
    </row>
    <row r="38" spans="2:14" ht="15" x14ac:dyDescent="0.25">
      <c r="B38" s="228"/>
      <c r="F38" s="280"/>
      <c r="G38" s="280"/>
      <c r="H38" s="281"/>
      <c r="I38" s="282"/>
      <c r="J38" s="282"/>
    </row>
    <row r="39" spans="2:14" ht="15" x14ac:dyDescent="0.2">
      <c r="B39" s="219" t="s">
        <v>762</v>
      </c>
      <c r="C39" s="7"/>
      <c r="D39" s="7"/>
      <c r="E39" s="27"/>
      <c r="F39" s="27"/>
      <c r="G39" s="27"/>
      <c r="H39" s="19"/>
      <c r="I39" s="19"/>
      <c r="L39" s="83"/>
      <c r="M39" s="117"/>
      <c r="N39" s="117"/>
    </row>
    <row r="40" spans="2:14" x14ac:dyDescent="0.2">
      <c r="B40" s="7"/>
      <c r="C40" s="515" t="s">
        <v>326</v>
      </c>
      <c r="D40" s="515"/>
      <c r="E40" s="515"/>
      <c r="F40" s="515"/>
      <c r="G40" s="515" t="s">
        <v>327</v>
      </c>
      <c r="H40" s="515"/>
      <c r="I40" s="515"/>
      <c r="J40" s="515"/>
      <c r="K40" s="515" t="s">
        <v>328</v>
      </c>
      <c r="L40" s="515"/>
      <c r="M40" s="515"/>
      <c r="N40" s="515"/>
    </row>
    <row r="41" spans="2:14" x14ac:dyDescent="0.2">
      <c r="B41" s="212"/>
      <c r="C41" s="139" t="s">
        <v>329</v>
      </c>
      <c r="D41" s="139" t="s">
        <v>330</v>
      </c>
      <c r="E41" s="139" t="s">
        <v>331</v>
      </c>
      <c r="F41" s="139" t="s">
        <v>332</v>
      </c>
      <c r="G41" s="139" t="s">
        <v>329</v>
      </c>
      <c r="H41" s="139" t="s">
        <v>330</v>
      </c>
      <c r="I41" s="139" t="s">
        <v>331</v>
      </c>
      <c r="J41" s="139" t="s">
        <v>332</v>
      </c>
      <c r="K41" s="139" t="s">
        <v>329</v>
      </c>
      <c r="L41" s="139" t="s">
        <v>330</v>
      </c>
      <c r="M41" s="139" t="s">
        <v>331</v>
      </c>
      <c r="N41" s="139" t="s">
        <v>332</v>
      </c>
    </row>
    <row r="42" spans="2:14" x14ac:dyDescent="0.2">
      <c r="B42" s="214" t="s">
        <v>2</v>
      </c>
      <c r="C42" s="215">
        <v>1</v>
      </c>
      <c r="D42" s="215">
        <v>26</v>
      </c>
      <c r="E42" s="215">
        <v>46</v>
      </c>
      <c r="F42" s="215">
        <v>27</v>
      </c>
      <c r="G42" s="215" t="s">
        <v>75</v>
      </c>
      <c r="H42" s="215" t="s">
        <v>75</v>
      </c>
      <c r="I42" s="215" t="s">
        <v>75</v>
      </c>
      <c r="J42" s="220" t="s">
        <v>75</v>
      </c>
      <c r="K42" s="220" t="s">
        <v>75</v>
      </c>
      <c r="L42" s="220" t="s">
        <v>75</v>
      </c>
      <c r="M42" s="220" t="s">
        <v>75</v>
      </c>
      <c r="N42" s="220" t="s">
        <v>75</v>
      </c>
    </row>
    <row r="43" spans="2:14" x14ac:dyDescent="0.2">
      <c r="B43" s="218" t="s">
        <v>51</v>
      </c>
      <c r="C43" s="221">
        <v>5</v>
      </c>
      <c r="D43" s="221">
        <v>28</v>
      </c>
      <c r="E43" s="221">
        <v>43</v>
      </c>
      <c r="F43" s="221">
        <v>24</v>
      </c>
      <c r="G43" s="221">
        <v>24</v>
      </c>
      <c r="H43" s="221">
        <v>49</v>
      </c>
      <c r="I43" s="221">
        <v>21</v>
      </c>
      <c r="J43" s="221">
        <v>6</v>
      </c>
      <c r="K43" s="221">
        <v>27</v>
      </c>
      <c r="L43" s="221">
        <v>45</v>
      </c>
      <c r="M43" s="221">
        <v>25</v>
      </c>
      <c r="N43" s="221">
        <v>3</v>
      </c>
    </row>
    <row r="44" spans="2:14" x14ac:dyDescent="0.2">
      <c r="B44" s="228" t="s">
        <v>325</v>
      </c>
      <c r="C44" s="7"/>
      <c r="D44" s="7"/>
      <c r="E44" s="7"/>
      <c r="F44" s="7"/>
      <c r="G44" s="7"/>
      <c r="H44" s="7"/>
      <c r="I44" s="7"/>
      <c r="J44" s="7"/>
      <c r="K44" s="7"/>
      <c r="L44" s="7"/>
      <c r="M44" s="7"/>
      <c r="N44" s="7"/>
    </row>
    <row r="45" spans="2:14" x14ac:dyDescent="0.2">
      <c r="B45" s="7"/>
      <c r="C45" s="7"/>
      <c r="D45" s="7"/>
      <c r="E45" s="7"/>
      <c r="F45" s="7"/>
      <c r="G45" s="7"/>
      <c r="H45" s="7"/>
      <c r="I45" s="7"/>
      <c r="J45" s="7"/>
      <c r="K45" s="7"/>
      <c r="L45" s="7"/>
      <c r="M45" s="7"/>
      <c r="N45" s="7"/>
    </row>
    <row r="46" spans="2:14" ht="15" x14ac:dyDescent="0.25">
      <c r="B46" s="24" t="s">
        <v>333</v>
      </c>
      <c r="C46" s="24"/>
      <c r="D46" s="24"/>
      <c r="E46" s="24"/>
      <c r="F46" s="24"/>
      <c r="G46" s="24"/>
      <c r="I46" s="7"/>
      <c r="J46" s="7"/>
      <c r="K46" s="7"/>
      <c r="L46" s="7"/>
      <c r="M46" s="7"/>
      <c r="N46" s="7"/>
    </row>
    <row r="47" spans="2:14" ht="28.5" x14ac:dyDescent="0.2">
      <c r="B47" s="8"/>
      <c r="C47" s="139" t="s">
        <v>77</v>
      </c>
      <c r="D47" s="189" t="s">
        <v>83</v>
      </c>
      <c r="E47" s="189" t="s">
        <v>84</v>
      </c>
      <c r="F47" s="189" t="s">
        <v>85</v>
      </c>
      <c r="G47" s="189" t="s">
        <v>86</v>
      </c>
      <c r="H47" s="189" t="s">
        <v>87</v>
      </c>
      <c r="I47" s="7"/>
      <c r="J47" s="7"/>
      <c r="K47" s="7"/>
      <c r="L47" s="7"/>
      <c r="M47" s="7"/>
      <c r="N47" s="7"/>
    </row>
    <row r="48" spans="2:14" x14ac:dyDescent="0.2">
      <c r="B48" s="21" t="s">
        <v>2</v>
      </c>
      <c r="C48" s="43">
        <v>40062</v>
      </c>
      <c r="D48" s="61">
        <v>14910</v>
      </c>
      <c r="E48" s="61">
        <v>12579</v>
      </c>
      <c r="F48" s="61">
        <v>7355</v>
      </c>
      <c r="G48" s="61">
        <v>5218</v>
      </c>
      <c r="H48" s="61">
        <v>0</v>
      </c>
      <c r="I48" s="7"/>
      <c r="J48" s="7"/>
      <c r="K48" s="7"/>
      <c r="L48" s="7"/>
      <c r="M48" s="7"/>
      <c r="N48" s="7"/>
    </row>
    <row r="49" spans="2:14" x14ac:dyDescent="0.2">
      <c r="B49" s="21" t="s">
        <v>22</v>
      </c>
      <c r="C49" s="222">
        <v>2372777</v>
      </c>
      <c r="D49" s="307">
        <v>520088</v>
      </c>
      <c r="E49" s="307">
        <v>541374</v>
      </c>
      <c r="F49" s="307">
        <v>441987</v>
      </c>
      <c r="G49" s="307">
        <v>869328</v>
      </c>
      <c r="H49" s="307">
        <v>0</v>
      </c>
      <c r="I49" s="7"/>
      <c r="J49" s="7"/>
      <c r="K49" s="7"/>
      <c r="L49" s="7"/>
      <c r="M49" s="7"/>
      <c r="N49" s="7"/>
    </row>
    <row r="50" spans="2:14" ht="28.5" x14ac:dyDescent="0.2">
      <c r="B50" s="8"/>
      <c r="C50" s="139" t="s">
        <v>77</v>
      </c>
      <c r="D50" s="189" t="s">
        <v>83</v>
      </c>
      <c r="E50" s="189" t="s">
        <v>84</v>
      </c>
      <c r="F50" s="189" t="s">
        <v>85</v>
      </c>
      <c r="G50" s="189" t="s">
        <v>86</v>
      </c>
      <c r="H50" s="189" t="s">
        <v>87</v>
      </c>
      <c r="I50" s="7"/>
      <c r="J50" s="7"/>
      <c r="K50" s="7"/>
      <c r="L50" s="7"/>
      <c r="M50" s="7"/>
      <c r="N50" s="7"/>
    </row>
    <row r="51" spans="2:14" x14ac:dyDescent="0.2">
      <c r="B51" s="21" t="s">
        <v>2</v>
      </c>
      <c r="C51" s="43">
        <f>C48</f>
        <v>40062</v>
      </c>
      <c r="D51" s="101">
        <f>D48/C51</f>
        <v>0.37217313164594878</v>
      </c>
      <c r="E51" s="101">
        <f>E48/C51</f>
        <v>0.31398831810693423</v>
      </c>
      <c r="F51" s="101">
        <f>F48/C51</f>
        <v>0.18359043482601967</v>
      </c>
      <c r="G51" s="101">
        <f>G48/C51</f>
        <v>0.13024811542109729</v>
      </c>
      <c r="H51" s="101">
        <f>H48/C51</f>
        <v>0</v>
      </c>
      <c r="I51" s="7"/>
      <c r="J51" s="7"/>
      <c r="K51" s="7"/>
      <c r="L51" s="7"/>
      <c r="M51" s="7"/>
      <c r="N51" s="7"/>
    </row>
    <row r="52" spans="2:14" x14ac:dyDescent="0.2">
      <c r="B52" s="21" t="s">
        <v>22</v>
      </c>
      <c r="C52" s="222">
        <f>C49</f>
        <v>2372777</v>
      </c>
      <c r="D52" s="101">
        <f>D49/C52</f>
        <v>0.2191895825018533</v>
      </c>
      <c r="E52" s="101">
        <f>E49/C52</f>
        <v>0.2281605056016642</v>
      </c>
      <c r="F52" s="101">
        <f>F49/C52</f>
        <v>0.18627414207066234</v>
      </c>
      <c r="G52" s="101">
        <f>G49/C52</f>
        <v>0.36637576982582015</v>
      </c>
      <c r="H52" s="101">
        <f>H49/C52</f>
        <v>0</v>
      </c>
      <c r="I52" s="7"/>
      <c r="J52" s="7"/>
      <c r="K52" s="7"/>
      <c r="L52" s="7"/>
      <c r="M52" s="7"/>
      <c r="N52" s="7"/>
    </row>
    <row r="53" spans="2:14" x14ac:dyDescent="0.2">
      <c r="B53" s="226" t="s">
        <v>334</v>
      </c>
      <c r="I53" s="7"/>
      <c r="J53" s="7"/>
      <c r="K53" s="7"/>
      <c r="L53" s="7"/>
      <c r="M53" s="7"/>
      <c r="N53" s="7"/>
    </row>
    <row r="54" spans="2:14" x14ac:dyDescent="0.2">
      <c r="B54" s="7"/>
      <c r="C54" s="7"/>
      <c r="D54" s="7"/>
      <c r="E54" s="7"/>
      <c r="F54" s="7"/>
      <c r="G54" s="7"/>
      <c r="H54" s="7"/>
      <c r="I54" s="7"/>
      <c r="J54" s="7"/>
      <c r="K54" s="7"/>
      <c r="L54" s="7"/>
      <c r="M54" s="7"/>
      <c r="N54" s="7"/>
    </row>
    <row r="55" spans="2:14" ht="15" x14ac:dyDescent="0.2">
      <c r="B55" s="219" t="s">
        <v>338</v>
      </c>
      <c r="E55" s="7"/>
      <c r="N55" s="7"/>
    </row>
    <row r="56" spans="2:14" x14ac:dyDescent="0.2">
      <c r="B56" s="7"/>
      <c r="C56" s="519" t="s">
        <v>326</v>
      </c>
      <c r="D56" s="520"/>
      <c r="E56" s="521"/>
      <c r="F56" s="519" t="s">
        <v>327</v>
      </c>
      <c r="G56" s="520"/>
      <c r="H56" s="521"/>
      <c r="I56" s="519" t="s">
        <v>328</v>
      </c>
      <c r="J56" s="520"/>
      <c r="K56" s="521"/>
      <c r="N56" s="7"/>
    </row>
    <row r="57" spans="2:14" x14ac:dyDescent="0.2">
      <c r="B57" s="212"/>
      <c r="C57" s="139" t="s">
        <v>335</v>
      </c>
      <c r="D57" s="139" t="s">
        <v>336</v>
      </c>
      <c r="E57" s="139" t="s">
        <v>337</v>
      </c>
      <c r="F57" s="139" t="s">
        <v>335</v>
      </c>
      <c r="G57" s="139" t="s">
        <v>336</v>
      </c>
      <c r="H57" s="139" t="s">
        <v>337</v>
      </c>
      <c r="I57" s="139" t="s">
        <v>335</v>
      </c>
      <c r="J57" s="139" t="s">
        <v>336</v>
      </c>
      <c r="K57" s="139" t="s">
        <v>337</v>
      </c>
      <c r="N57" s="7"/>
    </row>
    <row r="58" spans="2:14" x14ac:dyDescent="0.2">
      <c r="B58" s="214" t="s">
        <v>2</v>
      </c>
      <c r="C58" s="215">
        <v>96</v>
      </c>
      <c r="D58" s="215">
        <v>4</v>
      </c>
      <c r="E58" s="215">
        <v>0</v>
      </c>
      <c r="F58" s="215" t="s">
        <v>75</v>
      </c>
      <c r="G58" s="215" t="s">
        <v>75</v>
      </c>
      <c r="H58" s="215" t="s">
        <v>75</v>
      </c>
      <c r="I58" s="220" t="s">
        <v>75</v>
      </c>
      <c r="J58" s="220" t="s">
        <v>75</v>
      </c>
      <c r="K58" s="220" t="s">
        <v>75</v>
      </c>
      <c r="N58" s="7"/>
    </row>
    <row r="59" spans="2:14" x14ac:dyDescent="0.2">
      <c r="B59" s="218" t="s">
        <v>51</v>
      </c>
      <c r="C59" s="221">
        <v>81</v>
      </c>
      <c r="D59" s="221">
        <v>19</v>
      </c>
      <c r="E59" s="221">
        <v>0</v>
      </c>
      <c r="F59" s="221">
        <v>44</v>
      </c>
      <c r="G59" s="221">
        <v>54</v>
      </c>
      <c r="H59" s="221">
        <v>1</v>
      </c>
      <c r="I59" s="221">
        <v>36</v>
      </c>
      <c r="J59" s="221">
        <v>64</v>
      </c>
      <c r="K59" s="221">
        <v>1</v>
      </c>
      <c r="N59" s="7"/>
    </row>
    <row r="60" spans="2:14" x14ac:dyDescent="0.2">
      <c r="B60" s="228" t="s">
        <v>325</v>
      </c>
      <c r="C60" s="7"/>
      <c r="D60" s="7"/>
      <c r="E60" s="7"/>
      <c r="F60" s="7"/>
      <c r="G60" s="7"/>
      <c r="H60" s="7"/>
      <c r="I60" s="7"/>
      <c r="J60" s="7"/>
      <c r="K60" s="7"/>
      <c r="N60" s="7"/>
    </row>
    <row r="61" spans="2:14" x14ac:dyDescent="0.2">
      <c r="B61" s="7"/>
      <c r="C61" s="7"/>
      <c r="D61" s="7"/>
      <c r="E61" s="7"/>
      <c r="F61" s="7"/>
      <c r="G61" s="7"/>
      <c r="H61" s="7"/>
      <c r="I61" s="7"/>
      <c r="J61" s="7"/>
      <c r="K61" s="7"/>
      <c r="N61" s="7"/>
    </row>
    <row r="62" spans="2:14" ht="15" x14ac:dyDescent="0.25">
      <c r="B62" s="24" t="s">
        <v>624</v>
      </c>
      <c r="E62" s="7"/>
      <c r="F62" s="7"/>
      <c r="G62" s="7"/>
      <c r="H62" s="7"/>
      <c r="I62" s="7"/>
      <c r="J62" s="7"/>
      <c r="K62" s="7"/>
      <c r="L62" s="7"/>
      <c r="M62" s="7"/>
      <c r="N62" s="7"/>
    </row>
    <row r="63" spans="2:14" ht="28.5" x14ac:dyDescent="0.2">
      <c r="B63" s="189" t="s">
        <v>23</v>
      </c>
      <c r="C63" s="139" t="s">
        <v>92</v>
      </c>
      <c r="E63" s="7"/>
      <c r="F63" s="7"/>
      <c r="G63" s="7"/>
      <c r="H63" s="7"/>
      <c r="I63" s="7"/>
      <c r="J63" s="7"/>
      <c r="K63" s="7"/>
      <c r="L63" s="7"/>
      <c r="M63" s="7"/>
      <c r="N63" s="7"/>
    </row>
    <row r="64" spans="2:14" x14ac:dyDescent="0.2">
      <c r="B64" s="214" t="s">
        <v>2</v>
      </c>
      <c r="C64" s="77">
        <v>0.42</v>
      </c>
      <c r="E64" s="7"/>
      <c r="F64" s="7"/>
      <c r="G64" s="7"/>
      <c r="H64" s="7"/>
      <c r="I64" s="7"/>
      <c r="J64" s="7"/>
      <c r="K64" s="7"/>
      <c r="L64" s="7"/>
      <c r="M64" s="7"/>
      <c r="N64" s="7"/>
    </row>
    <row r="65" spans="1:39" x14ac:dyDescent="0.2">
      <c r="B65" s="214" t="s">
        <v>22</v>
      </c>
      <c r="C65" s="223">
        <v>0.68</v>
      </c>
      <c r="E65" s="7"/>
      <c r="F65" s="7"/>
      <c r="G65" s="7"/>
      <c r="H65" s="7"/>
      <c r="I65" s="7"/>
      <c r="J65" s="7"/>
      <c r="K65" s="7"/>
      <c r="L65" s="7"/>
      <c r="M65" s="7"/>
      <c r="N65" s="7"/>
    </row>
    <row r="66" spans="1:39" x14ac:dyDescent="0.2">
      <c r="B66" s="25" t="s">
        <v>334</v>
      </c>
      <c r="E66" s="7"/>
      <c r="F66" s="7"/>
      <c r="G66" s="7"/>
      <c r="H66" s="7"/>
      <c r="I66" s="7"/>
      <c r="J66" s="7"/>
      <c r="K66" s="7"/>
      <c r="L66" s="7"/>
      <c r="M66" s="7"/>
      <c r="N66" s="7"/>
    </row>
    <row r="67" spans="1:39" ht="15" x14ac:dyDescent="0.25">
      <c r="B67" s="24"/>
    </row>
    <row r="68" spans="1:39" ht="15" x14ac:dyDescent="0.25">
      <c r="A68" s="334"/>
      <c r="B68" s="335" t="s">
        <v>535</v>
      </c>
      <c r="C68" s="26"/>
      <c r="D68" s="27"/>
      <c r="E68" s="27"/>
      <c r="F68" s="27"/>
      <c r="G68" s="27"/>
      <c r="H68" s="19"/>
      <c r="I68" s="19"/>
      <c r="J68" s="19"/>
      <c r="K68" s="19"/>
      <c r="L68"/>
      <c r="M68"/>
      <c r="N68" s="19"/>
      <c r="O68" s="144"/>
    </row>
    <row r="69" spans="1:39" ht="28.5" x14ac:dyDescent="0.25">
      <c r="A69" s="19"/>
      <c r="B69" s="37" t="s">
        <v>88</v>
      </c>
      <c r="C69" s="53" t="s">
        <v>536</v>
      </c>
      <c r="D69" s="53" t="s">
        <v>537</v>
      </c>
      <c r="E69" s="53" t="s">
        <v>538</v>
      </c>
      <c r="F69" s="53" t="s">
        <v>539</v>
      </c>
      <c r="G69" s="53" t="s">
        <v>540</v>
      </c>
      <c r="H69" s="53" t="s">
        <v>541</v>
      </c>
      <c r="I69" s="53" t="s">
        <v>47</v>
      </c>
      <c r="L69"/>
      <c r="M69"/>
      <c r="O69" s="144"/>
    </row>
    <row r="70" spans="1:39" ht="15" x14ac:dyDescent="0.25">
      <c r="A70" s="19"/>
      <c r="B70" s="38" t="s">
        <v>62</v>
      </c>
      <c r="C70" s="38">
        <v>354</v>
      </c>
      <c r="D70" s="38">
        <v>2130</v>
      </c>
      <c r="E70" s="38">
        <v>3871</v>
      </c>
      <c r="F70" s="38">
        <v>833</v>
      </c>
      <c r="G70" s="38">
        <v>120</v>
      </c>
      <c r="H70" s="38">
        <v>56</v>
      </c>
      <c r="I70" s="38">
        <f t="shared" ref="I70:I76" si="3">SUM(C70:H70)</f>
        <v>7364</v>
      </c>
      <c r="L70"/>
      <c r="M70"/>
      <c r="O70" s="144"/>
    </row>
    <row r="71" spans="1:39" ht="15" x14ac:dyDescent="0.25">
      <c r="A71" s="19"/>
      <c r="B71" s="38" t="s">
        <v>63</v>
      </c>
      <c r="C71" s="38"/>
      <c r="D71" s="38"/>
      <c r="E71" s="38">
        <v>142</v>
      </c>
      <c r="F71" s="38"/>
      <c r="G71" s="38"/>
      <c r="H71" s="38"/>
      <c r="I71" s="38">
        <f t="shared" si="3"/>
        <v>142</v>
      </c>
      <c r="L71"/>
      <c r="M71"/>
      <c r="O71" s="144"/>
    </row>
    <row r="72" spans="1:39" ht="15" x14ac:dyDescent="0.25">
      <c r="A72" s="19"/>
      <c r="B72" s="38" t="s">
        <v>64</v>
      </c>
      <c r="C72" s="38">
        <v>1789</v>
      </c>
      <c r="D72" s="38">
        <v>7953</v>
      </c>
      <c r="E72" s="38">
        <v>9190</v>
      </c>
      <c r="F72" s="38">
        <v>4119</v>
      </c>
      <c r="G72" s="38">
        <v>410</v>
      </c>
      <c r="H72" s="38">
        <v>244</v>
      </c>
      <c r="I72" s="38">
        <f t="shared" si="3"/>
        <v>23705</v>
      </c>
      <c r="L72"/>
      <c r="M72"/>
      <c r="O72" s="144"/>
    </row>
    <row r="73" spans="1:39" ht="15" x14ac:dyDescent="0.25">
      <c r="A73" s="19"/>
      <c r="B73" s="38" t="s">
        <v>65</v>
      </c>
      <c r="C73" s="38">
        <v>246</v>
      </c>
      <c r="D73" s="38">
        <v>2250</v>
      </c>
      <c r="E73" s="38">
        <v>1991</v>
      </c>
      <c r="F73" s="38">
        <v>936</v>
      </c>
      <c r="G73" s="38">
        <v>64</v>
      </c>
      <c r="H73" s="38">
        <v>85</v>
      </c>
      <c r="I73" s="38">
        <f t="shared" si="3"/>
        <v>5572</v>
      </c>
      <c r="L73"/>
      <c r="M73"/>
      <c r="O73" s="144"/>
    </row>
    <row r="74" spans="1:39" x14ac:dyDescent="0.2">
      <c r="A74" s="19"/>
      <c r="B74" s="38" t="s">
        <v>67</v>
      </c>
      <c r="C74" s="38">
        <v>92</v>
      </c>
      <c r="D74" s="38">
        <v>1186</v>
      </c>
      <c r="E74" s="38">
        <v>778</v>
      </c>
      <c r="F74" s="38">
        <v>388</v>
      </c>
      <c r="G74" s="38">
        <v>176</v>
      </c>
      <c r="H74" s="38"/>
      <c r="I74" s="38">
        <f t="shared" si="3"/>
        <v>2620</v>
      </c>
      <c r="L74" s="352"/>
      <c r="O74" s="144"/>
    </row>
    <row r="75" spans="1:39" x14ac:dyDescent="0.2">
      <c r="A75" s="19"/>
      <c r="B75" s="38" t="s">
        <v>66</v>
      </c>
      <c r="C75" s="38">
        <v>433</v>
      </c>
      <c r="D75" s="38">
        <v>565</v>
      </c>
      <c r="E75" s="38">
        <v>1199</v>
      </c>
      <c r="F75" s="38">
        <v>309</v>
      </c>
      <c r="G75" s="38">
        <v>99</v>
      </c>
      <c r="H75" s="38"/>
      <c r="I75" s="38">
        <f t="shared" si="3"/>
        <v>2605</v>
      </c>
      <c r="O75" s="144"/>
    </row>
    <row r="76" spans="1:39" x14ac:dyDescent="0.2">
      <c r="A76" s="19"/>
      <c r="B76" s="38" t="s">
        <v>2</v>
      </c>
      <c r="C76" s="38">
        <v>2967</v>
      </c>
      <c r="D76" s="38">
        <v>14303</v>
      </c>
      <c r="E76" s="38">
        <v>17261</v>
      </c>
      <c r="F76" s="38">
        <v>6585</v>
      </c>
      <c r="G76" s="38">
        <v>869</v>
      </c>
      <c r="H76" s="38">
        <v>385</v>
      </c>
      <c r="I76" s="38">
        <f t="shared" si="3"/>
        <v>42370</v>
      </c>
      <c r="O76" s="144"/>
    </row>
    <row r="77" spans="1:39" ht="15" x14ac:dyDescent="0.2">
      <c r="A77" s="19"/>
      <c r="B77" s="345" t="s">
        <v>492</v>
      </c>
    </row>
    <row r="78" spans="1:39" ht="15" x14ac:dyDescent="0.25">
      <c r="A78" s="19"/>
      <c r="B78" s="162"/>
      <c r="C78" s="358"/>
      <c r="D78" s="358"/>
      <c r="E78" s="358"/>
      <c r="F78" s="358"/>
      <c r="G78" s="358"/>
      <c r="H78" s="358"/>
      <c r="I78" s="358"/>
      <c r="J78" s="358"/>
      <c r="R78" s="181"/>
      <c r="S78" s="195"/>
      <c r="T78" s="195"/>
      <c r="U78" s="195"/>
      <c r="V78" s="363"/>
      <c r="W78" s="195"/>
      <c r="X78" s="195"/>
      <c r="Y78" s="363"/>
      <c r="Z78" s="195"/>
      <c r="AA78" s="195"/>
      <c r="AB78" s="363"/>
      <c r="AC78" s="195"/>
      <c r="AE78" s="181"/>
      <c r="AF78" s="191"/>
      <c r="AG78" s="191"/>
      <c r="AH78" s="191"/>
      <c r="AI78" s="191"/>
      <c r="AJ78" s="191"/>
      <c r="AK78" s="191"/>
      <c r="AL78" s="191"/>
      <c r="AM78" s="191"/>
    </row>
    <row r="79" spans="1:39" ht="14.25" customHeight="1" x14ac:dyDescent="0.25">
      <c r="A79" s="19"/>
      <c r="B79" s="364" t="s">
        <v>547</v>
      </c>
      <c r="C79" s="358"/>
      <c r="D79" s="358"/>
      <c r="E79" s="358"/>
      <c r="F79" s="358"/>
      <c r="G79" s="358"/>
      <c r="H79" s="358"/>
      <c r="I79" s="358"/>
      <c r="J79" s="358"/>
      <c r="R79" s="181"/>
      <c r="S79" s="195"/>
      <c r="T79" s="195"/>
      <c r="U79" s="195"/>
      <c r="V79" s="363"/>
      <c r="W79" s="195"/>
      <c r="X79" s="195"/>
      <c r="Y79" s="363"/>
      <c r="Z79" s="195"/>
      <c r="AA79" s="195"/>
      <c r="AB79" s="363"/>
      <c r="AC79" s="195"/>
      <c r="AE79" s="181"/>
      <c r="AF79" s="191"/>
      <c r="AG79" s="191"/>
      <c r="AH79" s="191"/>
      <c r="AI79" s="191"/>
      <c r="AJ79" s="191"/>
      <c r="AK79" s="191"/>
      <c r="AL79" s="191"/>
      <c r="AM79" s="191"/>
    </row>
    <row r="80" spans="1:39" ht="30" x14ac:dyDescent="0.25">
      <c r="A80" s="19"/>
      <c r="B80" s="360" t="s">
        <v>88</v>
      </c>
      <c r="C80" s="53" t="s">
        <v>536</v>
      </c>
      <c r="D80" s="53" t="s">
        <v>537</v>
      </c>
      <c r="E80" s="429" t="s">
        <v>542</v>
      </c>
      <c r="F80" s="53" t="s">
        <v>538</v>
      </c>
      <c r="G80" s="53" t="s">
        <v>539</v>
      </c>
      <c r="H80" s="429" t="s">
        <v>543</v>
      </c>
      <c r="I80" s="53" t="s">
        <v>540</v>
      </c>
      <c r="J80" s="53" t="s">
        <v>541</v>
      </c>
      <c r="K80" s="429" t="s">
        <v>544</v>
      </c>
      <c r="L80" s="53" t="s">
        <v>47</v>
      </c>
      <c r="R80" s="181"/>
      <c r="S80" s="195"/>
      <c r="T80" s="195"/>
      <c r="U80" s="195"/>
      <c r="V80" s="363"/>
      <c r="W80" s="195"/>
      <c r="X80" s="195"/>
      <c r="Y80" s="363"/>
      <c r="Z80" s="195"/>
      <c r="AA80" s="195"/>
      <c r="AB80" s="363"/>
      <c r="AC80" s="195"/>
      <c r="AE80" s="181"/>
      <c r="AF80" s="191"/>
      <c r="AG80" s="191"/>
      <c r="AH80" s="191"/>
      <c r="AI80" s="191"/>
      <c r="AJ80" s="191"/>
      <c r="AK80" s="191"/>
      <c r="AL80" s="191"/>
      <c r="AM80" s="191"/>
    </row>
    <row r="81" spans="1:39" ht="14.25" customHeight="1" x14ac:dyDescent="0.25">
      <c r="A81" s="19"/>
      <c r="B81" s="359" t="s">
        <v>62</v>
      </c>
      <c r="C81" s="361">
        <v>4.8071700162954915E-2</v>
      </c>
      <c r="D81" s="361">
        <v>0.28924497555676265</v>
      </c>
      <c r="E81" s="362">
        <f t="shared" ref="E81:E87" si="4">SUM(C81:D81)</f>
        <v>0.33731667571971757</v>
      </c>
      <c r="F81" s="361">
        <v>0.5256653992395437</v>
      </c>
      <c r="G81" s="361">
        <v>0.11311787072243346</v>
      </c>
      <c r="H81" s="362">
        <f t="shared" ref="H81:H87" si="5">SUM(F81:G81)</f>
        <v>0.6387832699619771</v>
      </c>
      <c r="I81" s="361">
        <v>1.6295491580662683E-2</v>
      </c>
      <c r="J81" s="361">
        <v>7.6045627376425855E-3</v>
      </c>
      <c r="K81" s="362">
        <f t="shared" ref="K81:K87" si="6">SUM(I81:J81)</f>
        <v>2.3900054318305268E-2</v>
      </c>
      <c r="L81" s="361">
        <v>1</v>
      </c>
      <c r="R81" s="181"/>
      <c r="S81" s="195"/>
      <c r="T81" s="195"/>
      <c r="U81" s="195"/>
      <c r="V81" s="363"/>
      <c r="W81" s="195"/>
      <c r="X81" s="195"/>
      <c r="Y81" s="363"/>
      <c r="Z81" s="195"/>
      <c r="AA81" s="195"/>
      <c r="AB81" s="363"/>
      <c r="AC81" s="195"/>
      <c r="AE81" s="181"/>
      <c r="AF81" s="191"/>
      <c r="AG81" s="191"/>
      <c r="AH81" s="191"/>
      <c r="AI81" s="191"/>
      <c r="AJ81" s="191"/>
      <c r="AK81" s="191"/>
      <c r="AL81" s="191"/>
      <c r="AM81" s="191"/>
    </row>
    <row r="82" spans="1:39" ht="14.25" customHeight="1" x14ac:dyDescent="0.25">
      <c r="A82" s="19"/>
      <c r="B82" s="359" t="s">
        <v>63</v>
      </c>
      <c r="C82" s="361">
        <v>0</v>
      </c>
      <c r="D82" s="361">
        <v>0</v>
      </c>
      <c r="E82" s="362">
        <f t="shared" si="4"/>
        <v>0</v>
      </c>
      <c r="F82" s="361">
        <v>1</v>
      </c>
      <c r="G82" s="361">
        <v>0</v>
      </c>
      <c r="H82" s="362">
        <f t="shared" si="5"/>
        <v>1</v>
      </c>
      <c r="I82" s="361">
        <v>0</v>
      </c>
      <c r="J82" s="361">
        <v>0</v>
      </c>
      <c r="K82" s="362">
        <f t="shared" si="6"/>
        <v>0</v>
      </c>
      <c r="L82" s="361">
        <v>1</v>
      </c>
      <c r="R82" s="181"/>
      <c r="S82" s="195"/>
      <c r="T82" s="195"/>
      <c r="U82" s="195"/>
      <c r="V82" s="363"/>
      <c r="W82" s="195"/>
      <c r="X82" s="195"/>
      <c r="Y82" s="363"/>
      <c r="Z82" s="195"/>
      <c r="AA82" s="195"/>
      <c r="AB82" s="363"/>
      <c r="AC82" s="195"/>
      <c r="AE82" s="181"/>
      <c r="AF82" s="191"/>
      <c r="AG82" s="191"/>
      <c r="AH82" s="191"/>
      <c r="AI82" s="191"/>
      <c r="AJ82" s="191"/>
      <c r="AK82" s="191"/>
      <c r="AL82" s="191"/>
      <c r="AM82" s="191"/>
    </row>
    <row r="83" spans="1:39" ht="14.25" customHeight="1" x14ac:dyDescent="0.25">
      <c r="A83" s="19"/>
      <c r="B83" s="359" t="s">
        <v>64</v>
      </c>
      <c r="C83" s="361">
        <v>7.5469310272094497E-2</v>
      </c>
      <c r="D83" s="361">
        <v>0.33549883990719259</v>
      </c>
      <c r="E83" s="362">
        <f t="shared" si="4"/>
        <v>0.41096815017928712</v>
      </c>
      <c r="F83" s="361">
        <v>0.3876819236448007</v>
      </c>
      <c r="G83" s="361">
        <v>0.17376080995570556</v>
      </c>
      <c r="H83" s="362">
        <f t="shared" si="5"/>
        <v>0.56144273360050623</v>
      </c>
      <c r="I83" s="361">
        <v>1.7295929128875766E-2</v>
      </c>
      <c r="J83" s="361">
        <v>1.0293187091330943E-2</v>
      </c>
      <c r="K83" s="362">
        <f t="shared" si="6"/>
        <v>2.7589116220206711E-2</v>
      </c>
      <c r="L83" s="361">
        <v>1</v>
      </c>
      <c r="R83" s="181"/>
      <c r="S83" s="195"/>
      <c r="T83" s="195"/>
      <c r="U83" s="195"/>
      <c r="V83" s="363"/>
      <c r="W83" s="195"/>
      <c r="X83" s="195"/>
      <c r="Y83" s="363"/>
      <c r="Z83" s="195"/>
      <c r="AA83" s="195"/>
      <c r="AB83" s="363"/>
      <c r="AC83" s="195"/>
      <c r="AE83" s="181"/>
      <c r="AF83" s="191"/>
      <c r="AG83" s="191"/>
      <c r="AH83" s="191"/>
      <c r="AI83" s="191"/>
      <c r="AJ83" s="191"/>
      <c r="AK83" s="191"/>
      <c r="AL83" s="191"/>
      <c r="AM83" s="191"/>
    </row>
    <row r="84" spans="1:39" ht="14.25" customHeight="1" x14ac:dyDescent="0.25">
      <c r="A84" s="19"/>
      <c r="B84" s="359" t="s">
        <v>65</v>
      </c>
      <c r="C84" s="361">
        <v>4.414931801866475E-2</v>
      </c>
      <c r="D84" s="361">
        <v>0.40380473797559224</v>
      </c>
      <c r="E84" s="362">
        <f t="shared" si="4"/>
        <v>0.44795405599425697</v>
      </c>
      <c r="F84" s="361">
        <v>0.35732232591529073</v>
      </c>
      <c r="G84" s="361">
        <v>0.16798277099784636</v>
      </c>
      <c r="H84" s="362">
        <f t="shared" si="5"/>
        <v>0.52530509691313709</v>
      </c>
      <c r="I84" s="361">
        <v>1.148600143575018E-2</v>
      </c>
      <c r="J84" s="361">
        <v>1.5254845656855706E-2</v>
      </c>
      <c r="K84" s="362">
        <f t="shared" si="6"/>
        <v>2.6740847092605886E-2</v>
      </c>
      <c r="L84" s="361">
        <v>0.99999999999999989</v>
      </c>
      <c r="R84" s="181"/>
      <c r="S84" s="195"/>
      <c r="T84" s="195"/>
      <c r="U84" s="195"/>
      <c r="V84" s="363"/>
      <c r="W84" s="195"/>
      <c r="X84" s="195"/>
      <c r="Y84" s="363"/>
      <c r="Z84" s="195"/>
      <c r="AA84" s="195"/>
      <c r="AB84" s="363"/>
      <c r="AC84" s="195"/>
      <c r="AE84" s="181"/>
      <c r="AF84" s="191"/>
      <c r="AG84" s="191"/>
      <c r="AH84" s="191"/>
      <c r="AI84" s="191"/>
      <c r="AJ84" s="191"/>
      <c r="AK84" s="191"/>
      <c r="AL84" s="191"/>
      <c r="AM84" s="191"/>
    </row>
    <row r="85" spans="1:39" ht="15" x14ac:dyDescent="0.25">
      <c r="A85" s="19"/>
      <c r="B85" s="359" t="s">
        <v>67</v>
      </c>
      <c r="C85" s="361">
        <v>3.5114503816793895E-2</v>
      </c>
      <c r="D85" s="361">
        <v>0.45267175572519086</v>
      </c>
      <c r="E85" s="362">
        <f t="shared" si="4"/>
        <v>0.48778625954198473</v>
      </c>
      <c r="F85" s="361">
        <v>0.2969465648854962</v>
      </c>
      <c r="G85" s="361">
        <v>0.14809160305343511</v>
      </c>
      <c r="H85" s="362">
        <f t="shared" si="5"/>
        <v>0.44503816793893131</v>
      </c>
      <c r="I85" s="361">
        <v>6.7175572519083973E-2</v>
      </c>
      <c r="J85" s="361">
        <v>0</v>
      </c>
      <c r="K85" s="362">
        <f t="shared" si="6"/>
        <v>6.7175572519083973E-2</v>
      </c>
      <c r="L85" s="361">
        <v>1</v>
      </c>
      <c r="R85" s="181"/>
      <c r="S85" s="195"/>
      <c r="T85" s="195"/>
      <c r="U85" s="195"/>
      <c r="V85" s="363"/>
      <c r="W85" s="195"/>
      <c r="X85" s="195"/>
      <c r="Y85" s="363"/>
      <c r="Z85" s="195"/>
      <c r="AA85" s="195"/>
      <c r="AB85" s="363"/>
      <c r="AC85" s="195"/>
      <c r="AE85" s="181"/>
      <c r="AF85" s="191"/>
      <c r="AG85" s="191"/>
      <c r="AH85" s="191"/>
      <c r="AI85" s="191"/>
      <c r="AJ85" s="191"/>
      <c r="AK85" s="191"/>
      <c r="AL85" s="191"/>
      <c r="AM85" s="191"/>
    </row>
    <row r="86" spans="1:39" ht="15" x14ac:dyDescent="0.25">
      <c r="A86" s="19"/>
      <c r="B86" s="359" t="s">
        <v>66</v>
      </c>
      <c r="C86" s="361">
        <v>0.16621880998080615</v>
      </c>
      <c r="D86" s="361">
        <v>0.21689059500959693</v>
      </c>
      <c r="E86" s="362">
        <f t="shared" si="4"/>
        <v>0.38310940499040308</v>
      </c>
      <c r="F86" s="361">
        <v>0.46026871401151631</v>
      </c>
      <c r="G86" s="361">
        <v>0.11861804222648753</v>
      </c>
      <c r="H86" s="362">
        <f t="shared" si="5"/>
        <v>0.57888675623800379</v>
      </c>
      <c r="I86" s="361">
        <v>3.8003838771593093E-2</v>
      </c>
      <c r="J86" s="361">
        <v>0</v>
      </c>
      <c r="K86" s="362">
        <f t="shared" si="6"/>
        <v>3.8003838771593093E-2</v>
      </c>
      <c r="L86" s="361">
        <v>1</v>
      </c>
      <c r="R86" s="181"/>
      <c r="S86" s="195"/>
      <c r="T86" s="195"/>
      <c r="U86" s="195"/>
      <c r="V86" s="363"/>
      <c r="W86" s="195"/>
      <c r="X86" s="195"/>
      <c r="Y86" s="363"/>
      <c r="Z86" s="195"/>
      <c r="AA86" s="195"/>
      <c r="AB86" s="363"/>
      <c r="AC86" s="195"/>
      <c r="AE86" s="181"/>
      <c r="AF86" s="191"/>
      <c r="AG86" s="191"/>
      <c r="AH86" s="191"/>
      <c r="AI86" s="191"/>
      <c r="AJ86" s="191"/>
      <c r="AK86" s="191"/>
      <c r="AL86" s="191"/>
      <c r="AM86" s="191"/>
    </row>
    <row r="87" spans="1:39" ht="15" x14ac:dyDescent="0.25">
      <c r="A87" s="19"/>
      <c r="B87" s="359" t="s">
        <v>2</v>
      </c>
      <c r="C87" s="361">
        <v>6.9926938486919638E-2</v>
      </c>
      <c r="D87" s="361">
        <v>0.33709639406080605</v>
      </c>
      <c r="E87" s="362">
        <f t="shared" si="4"/>
        <v>0.40702333254772571</v>
      </c>
      <c r="F87" s="361">
        <v>0.40681121847749235</v>
      </c>
      <c r="G87" s="361">
        <v>0.15519679472071649</v>
      </c>
      <c r="H87" s="362">
        <f t="shared" si="5"/>
        <v>0.56200801319820881</v>
      </c>
      <c r="I87" s="361">
        <v>2.0480791892528872E-2</v>
      </c>
      <c r="J87" s="361">
        <v>9.0737685599811459E-3</v>
      </c>
      <c r="K87" s="362">
        <f t="shared" si="6"/>
        <v>2.9554560452510016E-2</v>
      </c>
      <c r="L87" s="361">
        <v>0.99999999999999989</v>
      </c>
      <c r="R87" s="181"/>
      <c r="S87" s="195"/>
      <c r="T87" s="195"/>
      <c r="U87" s="195"/>
      <c r="V87" s="363"/>
      <c r="W87" s="195"/>
      <c r="X87" s="195"/>
      <c r="Y87" s="363"/>
      <c r="Z87" s="195"/>
      <c r="AA87" s="195"/>
      <c r="AB87" s="363"/>
      <c r="AC87" s="195"/>
      <c r="AE87" s="181"/>
      <c r="AF87" s="191"/>
      <c r="AG87" s="191"/>
      <c r="AH87" s="191"/>
      <c r="AI87" s="191"/>
      <c r="AJ87" s="191"/>
      <c r="AK87" s="191"/>
      <c r="AL87" s="191"/>
      <c r="AM87" s="191"/>
    </row>
    <row r="88" spans="1:39" x14ac:dyDescent="0.2">
      <c r="A88" s="19"/>
      <c r="B88" s="162"/>
      <c r="C88" s="358"/>
      <c r="D88" s="358"/>
      <c r="E88" s="358"/>
      <c r="F88" s="358"/>
      <c r="G88" s="358"/>
      <c r="H88" s="358"/>
      <c r="I88" s="358"/>
      <c r="J88" s="358"/>
      <c r="R88" s="32"/>
      <c r="S88" s="32"/>
      <c r="T88" s="32"/>
      <c r="U88" s="32"/>
      <c r="V88" s="32"/>
      <c r="W88" s="32"/>
      <c r="X88" s="32"/>
      <c r="Y88" s="32"/>
      <c r="Z88" s="32"/>
      <c r="AA88" s="32"/>
      <c r="AB88" s="32"/>
      <c r="AC88" s="32"/>
    </row>
    <row r="89" spans="1:39" x14ac:dyDescent="0.2">
      <c r="A89" s="19"/>
      <c r="B89" s="162"/>
      <c r="C89" s="358"/>
      <c r="D89" s="358"/>
      <c r="E89" s="358"/>
      <c r="F89" s="358"/>
      <c r="G89" s="358"/>
      <c r="H89" s="358"/>
      <c r="I89" s="358"/>
      <c r="J89" s="358"/>
      <c r="R89" s="32"/>
      <c r="S89" s="32"/>
      <c r="T89" s="32"/>
      <c r="U89" s="32"/>
      <c r="V89" s="32"/>
      <c r="W89" s="32"/>
      <c r="X89" s="32"/>
      <c r="Y89" s="32"/>
      <c r="Z89" s="32"/>
      <c r="AA89" s="32"/>
      <c r="AB89" s="32"/>
      <c r="AC89" s="32"/>
    </row>
    <row r="90" spans="1:39" ht="15" x14ac:dyDescent="0.25">
      <c r="A90" s="334"/>
      <c r="B90" s="332" t="s">
        <v>545</v>
      </c>
      <c r="J90" s="102"/>
      <c r="K90" s="102"/>
    </row>
    <row r="91" spans="1:39" ht="42.75" x14ac:dyDescent="0.2">
      <c r="A91" s="19"/>
      <c r="B91" s="37" t="s">
        <v>44</v>
      </c>
      <c r="C91" s="53" t="s">
        <v>89</v>
      </c>
      <c r="D91" s="53" t="s">
        <v>95</v>
      </c>
      <c r="E91" s="53" t="s">
        <v>90</v>
      </c>
      <c r="F91" s="53" t="s">
        <v>87</v>
      </c>
      <c r="G91" s="53" t="s">
        <v>47</v>
      </c>
      <c r="H91" s="78"/>
    </row>
    <row r="92" spans="1:39" ht="15" x14ac:dyDescent="0.25">
      <c r="A92" s="19"/>
      <c r="B92" s="38" t="s">
        <v>62</v>
      </c>
      <c r="C92" s="38">
        <v>6965</v>
      </c>
      <c r="D92" s="38">
        <v>348</v>
      </c>
      <c r="E92" s="38">
        <v>52</v>
      </c>
      <c r="F92" s="38"/>
      <c r="G92" s="38">
        <f t="shared" ref="G92:G97" si="7">SUM(C92:F92)</f>
        <v>7365</v>
      </c>
      <c r="H92"/>
      <c r="I92"/>
      <c r="J92"/>
      <c r="L92"/>
      <c r="M92"/>
      <c r="O92" s="144"/>
    </row>
    <row r="93" spans="1:39" ht="15" x14ac:dyDescent="0.25">
      <c r="A93" s="19"/>
      <c r="B93" s="38" t="s">
        <v>63</v>
      </c>
      <c r="C93" s="38">
        <v>109</v>
      </c>
      <c r="D93" s="38"/>
      <c r="E93" s="38"/>
      <c r="F93" s="38">
        <v>33</v>
      </c>
      <c r="G93" s="38">
        <f t="shared" si="7"/>
        <v>142</v>
      </c>
      <c r="H93"/>
      <c r="I93"/>
      <c r="J93"/>
      <c r="L93"/>
      <c r="M93"/>
      <c r="O93" s="144"/>
    </row>
    <row r="94" spans="1:39" ht="15" x14ac:dyDescent="0.25">
      <c r="A94" s="19"/>
      <c r="B94" s="38" t="s">
        <v>64</v>
      </c>
      <c r="C94" s="38">
        <v>19351</v>
      </c>
      <c r="D94" s="38">
        <v>4135</v>
      </c>
      <c r="E94" s="38">
        <v>110</v>
      </c>
      <c r="F94" s="38">
        <v>120</v>
      </c>
      <c r="G94" s="38">
        <f t="shared" si="7"/>
        <v>23716</v>
      </c>
      <c r="H94"/>
      <c r="I94"/>
      <c r="J94"/>
      <c r="L94"/>
      <c r="M94"/>
      <c r="O94" s="144"/>
    </row>
    <row r="95" spans="1:39" ht="15" x14ac:dyDescent="0.25">
      <c r="A95" s="19"/>
      <c r="B95" s="38" t="s">
        <v>65</v>
      </c>
      <c r="C95" s="38">
        <v>4610</v>
      </c>
      <c r="D95" s="38">
        <v>861</v>
      </c>
      <c r="E95" s="38"/>
      <c r="F95" s="38">
        <v>101</v>
      </c>
      <c r="G95" s="38">
        <f t="shared" si="7"/>
        <v>5572</v>
      </c>
      <c r="H95"/>
      <c r="I95"/>
      <c r="J95"/>
      <c r="L95"/>
      <c r="M95"/>
      <c r="O95" s="144"/>
    </row>
    <row r="96" spans="1:39" ht="15" x14ac:dyDescent="0.25">
      <c r="A96" s="19"/>
      <c r="B96" s="38" t="s">
        <v>67</v>
      </c>
      <c r="C96" s="38">
        <v>2452</v>
      </c>
      <c r="D96" s="38">
        <v>131</v>
      </c>
      <c r="E96" s="38"/>
      <c r="F96" s="38">
        <v>36</v>
      </c>
      <c r="G96" s="38">
        <f t="shared" si="7"/>
        <v>2619</v>
      </c>
      <c r="H96"/>
      <c r="I96"/>
      <c r="J96"/>
      <c r="L96" s="352"/>
      <c r="O96" s="144"/>
    </row>
    <row r="97" spans="1:15" ht="15" x14ac:dyDescent="0.25">
      <c r="A97" s="19"/>
      <c r="B97" s="38" t="s">
        <v>66</v>
      </c>
      <c r="C97" s="38">
        <v>2075</v>
      </c>
      <c r="D97" s="38">
        <v>412</v>
      </c>
      <c r="E97" s="38"/>
      <c r="F97" s="38">
        <v>117</v>
      </c>
      <c r="G97" s="38">
        <f t="shared" si="7"/>
        <v>2604</v>
      </c>
      <c r="H97"/>
      <c r="I97"/>
      <c r="J97"/>
      <c r="O97" s="144"/>
    </row>
    <row r="98" spans="1:15" ht="12.75" customHeight="1" x14ac:dyDescent="0.25">
      <c r="A98" s="19"/>
      <c r="B98" s="38" t="s">
        <v>2</v>
      </c>
      <c r="C98" s="38">
        <v>35703</v>
      </c>
      <c r="D98" s="38">
        <v>6109</v>
      </c>
      <c r="E98" s="38">
        <v>223</v>
      </c>
      <c r="F98" s="38">
        <v>406</v>
      </c>
      <c r="G98" s="38">
        <f>SUM(C98:F98)</f>
        <v>42441</v>
      </c>
      <c r="H98"/>
      <c r="I98"/>
      <c r="J98"/>
    </row>
    <row r="99" spans="1:15" ht="15" x14ac:dyDescent="0.2">
      <c r="B99" s="345" t="s">
        <v>512</v>
      </c>
      <c r="D99" s="113"/>
      <c r="I99" s="31"/>
      <c r="J99" s="79"/>
      <c r="K99" s="79"/>
    </row>
    <row r="100" spans="1:15" x14ac:dyDescent="0.2">
      <c r="B100" s="25"/>
      <c r="I100" s="79"/>
      <c r="J100" s="79"/>
      <c r="K100" s="79"/>
    </row>
    <row r="101" spans="1:15" ht="15" x14ac:dyDescent="0.25">
      <c r="A101" s="333"/>
      <c r="B101" s="332" t="s">
        <v>546</v>
      </c>
      <c r="C101" s="516" t="s">
        <v>91</v>
      </c>
      <c r="D101" s="517"/>
      <c r="E101" s="517"/>
      <c r="F101" s="518"/>
      <c r="H101" s="94"/>
      <c r="I101" s="366"/>
      <c r="J101" s="366"/>
    </row>
    <row r="102" spans="1:15" ht="42.75" x14ac:dyDescent="0.2">
      <c r="B102" s="37" t="s">
        <v>44</v>
      </c>
      <c r="C102" s="53" t="s">
        <v>89</v>
      </c>
      <c r="D102" s="53" t="s">
        <v>95</v>
      </c>
      <c r="E102" s="53" t="s">
        <v>90</v>
      </c>
      <c r="F102" s="53" t="s">
        <v>87</v>
      </c>
      <c r="H102" s="356"/>
      <c r="I102" s="356"/>
      <c r="J102" s="356"/>
    </row>
    <row r="103" spans="1:15" x14ac:dyDescent="0.2">
      <c r="B103" s="38" t="s">
        <v>62</v>
      </c>
      <c r="C103" s="84">
        <f t="shared" ref="C103:C109" si="8">C92/G92</f>
        <v>0.94568906992532242</v>
      </c>
      <c r="D103" s="84">
        <f t="shared" ref="D103:D109" si="9">D92/G92</f>
        <v>4.7250509164969451E-2</v>
      </c>
      <c r="E103" s="84">
        <f t="shared" ref="E103:E109" si="10">E92/G92</f>
        <v>7.0604209097080784E-3</v>
      </c>
      <c r="F103" s="84">
        <f t="shared" ref="F103:F109" si="11">F92/G92</f>
        <v>0</v>
      </c>
      <c r="H103" s="94"/>
      <c r="I103" s="94"/>
      <c r="J103" s="94"/>
    </row>
    <row r="104" spans="1:15" x14ac:dyDescent="0.2">
      <c r="B104" s="38" t="s">
        <v>63</v>
      </c>
      <c r="C104" s="84">
        <f t="shared" si="8"/>
        <v>0.76760563380281688</v>
      </c>
      <c r="D104" s="84">
        <f t="shared" si="9"/>
        <v>0</v>
      </c>
      <c r="E104" s="84">
        <f t="shared" si="10"/>
        <v>0</v>
      </c>
      <c r="F104" s="84">
        <f t="shared" si="11"/>
        <v>0.23239436619718309</v>
      </c>
      <c r="H104" s="94"/>
      <c r="I104" s="94"/>
      <c r="J104" s="94"/>
    </row>
    <row r="105" spans="1:15" x14ac:dyDescent="0.2">
      <c r="B105" s="38" t="s">
        <v>64</v>
      </c>
      <c r="C105" s="84">
        <f t="shared" si="8"/>
        <v>0.81594703997301399</v>
      </c>
      <c r="D105" s="84">
        <f t="shared" si="9"/>
        <v>0.17435486591330748</v>
      </c>
      <c r="E105" s="84">
        <f t="shared" si="10"/>
        <v>4.6382189239332098E-3</v>
      </c>
      <c r="F105" s="84">
        <f t="shared" si="11"/>
        <v>5.0598751897453194E-3</v>
      </c>
      <c r="H105" s="94"/>
      <c r="I105" s="94"/>
      <c r="J105" s="94"/>
    </row>
    <row r="106" spans="1:15" x14ac:dyDescent="0.2">
      <c r="B106" s="38" t="s">
        <v>65</v>
      </c>
      <c r="C106" s="84">
        <f t="shared" si="8"/>
        <v>0.82735104091888012</v>
      </c>
      <c r="D106" s="84">
        <f t="shared" si="9"/>
        <v>0.15452261306532664</v>
      </c>
      <c r="E106" s="84">
        <f t="shared" si="10"/>
        <v>0</v>
      </c>
      <c r="F106" s="84">
        <f t="shared" si="11"/>
        <v>1.8126346015793254E-2</v>
      </c>
      <c r="H106" s="94"/>
      <c r="I106" s="94"/>
      <c r="J106" s="94"/>
    </row>
    <row r="107" spans="1:15" x14ac:dyDescent="0.2">
      <c r="B107" s="38" t="s">
        <v>67</v>
      </c>
      <c r="C107" s="84">
        <f t="shared" si="8"/>
        <v>0.93623520427644136</v>
      </c>
      <c r="D107" s="84">
        <f t="shared" si="9"/>
        <v>5.0019091256204656E-2</v>
      </c>
      <c r="E107" s="84">
        <f t="shared" si="10"/>
        <v>0</v>
      </c>
      <c r="F107" s="84">
        <f t="shared" si="11"/>
        <v>1.3745704467353952E-2</v>
      </c>
      <c r="H107" s="94"/>
      <c r="I107" s="94"/>
      <c r="J107" s="94"/>
    </row>
    <row r="108" spans="1:15" x14ac:dyDescent="0.2">
      <c r="B108" s="38" t="s">
        <v>66</v>
      </c>
      <c r="C108" s="84">
        <f t="shared" si="8"/>
        <v>0.79685099846390173</v>
      </c>
      <c r="D108" s="84">
        <f t="shared" si="9"/>
        <v>0.15821812596006143</v>
      </c>
      <c r="E108" s="84">
        <f t="shared" si="10"/>
        <v>0</v>
      </c>
      <c r="F108" s="84">
        <f t="shared" si="11"/>
        <v>4.4930875576036866E-2</v>
      </c>
      <c r="H108" s="94"/>
      <c r="I108" s="94"/>
      <c r="J108" s="94"/>
    </row>
    <row r="109" spans="1:15" x14ac:dyDescent="0.2">
      <c r="B109" s="38" t="s">
        <v>2</v>
      </c>
      <c r="C109" s="84">
        <f t="shared" si="8"/>
        <v>0.84123842510779667</v>
      </c>
      <c r="D109" s="84">
        <f t="shared" si="9"/>
        <v>0.14394100044768032</v>
      </c>
      <c r="E109" s="84">
        <f t="shared" si="10"/>
        <v>5.2543531019532998E-3</v>
      </c>
      <c r="F109" s="84">
        <f t="shared" si="11"/>
        <v>9.5662213425696842E-3</v>
      </c>
      <c r="H109" s="94"/>
      <c r="I109" s="94"/>
      <c r="J109" s="94"/>
    </row>
    <row r="110" spans="1:15" ht="15" x14ac:dyDescent="0.2">
      <c r="B110" s="345" t="s">
        <v>512</v>
      </c>
      <c r="G110" s="162"/>
      <c r="H110" s="356"/>
      <c r="I110" s="356"/>
      <c r="J110" s="356"/>
    </row>
    <row r="111" spans="1:15" ht="15" x14ac:dyDescent="0.2">
      <c r="B111" s="345"/>
      <c r="G111" s="162"/>
      <c r="H111" s="373"/>
      <c r="I111" s="373"/>
      <c r="J111" s="373"/>
    </row>
    <row r="112" spans="1:15" ht="15" x14ac:dyDescent="0.2">
      <c r="B112" s="381" t="s">
        <v>565</v>
      </c>
      <c r="G112" s="162"/>
      <c r="H112" s="373"/>
      <c r="I112" s="373"/>
      <c r="J112" s="373"/>
    </row>
    <row r="113" spans="2:10" ht="71.25" x14ac:dyDescent="0.2">
      <c r="B113" s="287" t="s">
        <v>551</v>
      </c>
      <c r="C113" s="287" t="s">
        <v>552</v>
      </c>
      <c r="D113" s="287" t="s">
        <v>553</v>
      </c>
      <c r="E113" s="287" t="s">
        <v>559</v>
      </c>
      <c r="F113" s="287" t="s">
        <v>560</v>
      </c>
      <c r="G113" s="287" t="s">
        <v>554</v>
      </c>
      <c r="H113" s="287" t="s">
        <v>47</v>
      </c>
      <c r="I113" s="373"/>
      <c r="J113" s="373"/>
    </row>
    <row r="114" spans="2:10" x14ac:dyDescent="0.2">
      <c r="B114" s="376" t="s">
        <v>555</v>
      </c>
      <c r="C114" s="376">
        <v>1473</v>
      </c>
      <c r="D114" s="376">
        <v>49</v>
      </c>
      <c r="E114" s="376">
        <v>1335</v>
      </c>
      <c r="F114" s="376">
        <v>7206</v>
      </c>
      <c r="G114" s="376">
        <v>39</v>
      </c>
      <c r="H114" s="376">
        <f t="shared" ref="H114:H120" si="12">SUM(C114:G114)</f>
        <v>10102</v>
      </c>
      <c r="I114" s="373"/>
      <c r="J114" s="373"/>
    </row>
    <row r="115" spans="2:10" x14ac:dyDescent="0.2">
      <c r="B115" s="376" t="s">
        <v>97</v>
      </c>
      <c r="C115" s="376">
        <v>4301</v>
      </c>
      <c r="D115" s="376">
        <v>603</v>
      </c>
      <c r="E115" s="376">
        <v>2769</v>
      </c>
      <c r="F115" s="376">
        <v>17864</v>
      </c>
      <c r="G115" s="376">
        <v>65</v>
      </c>
      <c r="H115" s="376">
        <f t="shared" si="12"/>
        <v>25602</v>
      </c>
      <c r="I115" s="373"/>
      <c r="J115" s="373"/>
    </row>
    <row r="116" spans="2:10" x14ac:dyDescent="0.2">
      <c r="B116" s="376" t="s">
        <v>556</v>
      </c>
      <c r="C116" s="376">
        <v>527</v>
      </c>
      <c r="D116" s="376">
        <v>0</v>
      </c>
      <c r="E116" s="376">
        <v>519</v>
      </c>
      <c r="F116" s="376">
        <v>615</v>
      </c>
      <c r="G116" s="376">
        <v>0</v>
      </c>
      <c r="H116" s="376">
        <f t="shared" si="12"/>
        <v>1661</v>
      </c>
      <c r="I116" s="373"/>
      <c r="J116" s="373"/>
    </row>
    <row r="117" spans="2:10" x14ac:dyDescent="0.2">
      <c r="B117" s="376" t="s">
        <v>557</v>
      </c>
      <c r="C117" s="376">
        <v>1200</v>
      </c>
      <c r="D117" s="376">
        <v>0</v>
      </c>
      <c r="E117" s="376">
        <v>2299</v>
      </c>
      <c r="F117" s="376">
        <v>948</v>
      </c>
      <c r="G117" s="376">
        <v>0</v>
      </c>
      <c r="H117" s="376">
        <f t="shared" si="12"/>
        <v>4447</v>
      </c>
      <c r="I117" s="373"/>
      <c r="J117" s="373"/>
    </row>
    <row r="118" spans="2:10" x14ac:dyDescent="0.2">
      <c r="B118" s="376" t="s">
        <v>90</v>
      </c>
      <c r="C118" s="376">
        <v>171</v>
      </c>
      <c r="D118" s="376">
        <v>0</v>
      </c>
      <c r="E118" s="376">
        <v>0</v>
      </c>
      <c r="F118" s="376">
        <v>52</v>
      </c>
      <c r="G118" s="376">
        <v>0</v>
      </c>
      <c r="H118" s="376">
        <f t="shared" si="12"/>
        <v>223</v>
      </c>
      <c r="I118" s="373"/>
      <c r="J118" s="373"/>
    </row>
    <row r="119" spans="2:10" x14ac:dyDescent="0.2">
      <c r="B119" s="376" t="s">
        <v>558</v>
      </c>
      <c r="C119" s="376">
        <v>133</v>
      </c>
      <c r="D119" s="376">
        <v>33</v>
      </c>
      <c r="E119" s="376">
        <v>81</v>
      </c>
      <c r="F119" s="376">
        <v>159</v>
      </c>
      <c r="G119" s="376">
        <v>0</v>
      </c>
      <c r="H119" s="376">
        <f t="shared" si="12"/>
        <v>406</v>
      </c>
      <c r="I119" s="373"/>
      <c r="J119" s="373"/>
    </row>
    <row r="120" spans="2:10" x14ac:dyDescent="0.2">
      <c r="B120" s="376" t="s">
        <v>189</v>
      </c>
      <c r="C120" s="376">
        <v>0</v>
      </c>
      <c r="D120" s="376">
        <v>0</v>
      </c>
      <c r="E120" s="376">
        <v>0</v>
      </c>
      <c r="F120" s="376">
        <v>56</v>
      </c>
      <c r="G120" s="376">
        <v>0</v>
      </c>
      <c r="H120" s="376">
        <f t="shared" si="12"/>
        <v>56</v>
      </c>
      <c r="I120" s="373"/>
      <c r="J120" s="373"/>
    </row>
    <row r="121" spans="2:10" ht="15" x14ac:dyDescent="0.2">
      <c r="B121" s="378"/>
      <c r="C121" s="376">
        <f t="shared" ref="C121:H121" si="13">SUM(C114:C120)</f>
        <v>7805</v>
      </c>
      <c r="D121" s="376">
        <f t="shared" si="13"/>
        <v>685</v>
      </c>
      <c r="E121" s="376">
        <f t="shared" si="13"/>
        <v>7003</v>
      </c>
      <c r="F121" s="376">
        <f t="shared" si="13"/>
        <v>26900</v>
      </c>
      <c r="G121" s="38">
        <f t="shared" si="13"/>
        <v>104</v>
      </c>
      <c r="H121" s="379">
        <f t="shared" si="13"/>
        <v>42497</v>
      </c>
      <c r="I121" s="373"/>
      <c r="J121" s="373"/>
    </row>
    <row r="122" spans="2:10" ht="71.25" x14ac:dyDescent="0.2">
      <c r="B122" s="287" t="s">
        <v>551</v>
      </c>
      <c r="C122" s="287" t="s">
        <v>552</v>
      </c>
      <c r="D122" s="287" t="s">
        <v>553</v>
      </c>
      <c r="E122" s="287" t="s">
        <v>559</v>
      </c>
      <c r="F122" s="287" t="s">
        <v>560</v>
      </c>
      <c r="G122" s="287" t="s">
        <v>554</v>
      </c>
      <c r="H122" s="386" t="s">
        <v>47</v>
      </c>
      <c r="I122" s="373"/>
      <c r="J122" s="373"/>
    </row>
    <row r="123" spans="2:10" x14ac:dyDescent="0.2">
      <c r="B123" s="376" t="s">
        <v>555</v>
      </c>
      <c r="C123" s="377">
        <f t="shared" ref="C123:H123" si="14">C114/C121</f>
        <v>0.18872517616912235</v>
      </c>
      <c r="D123" s="377">
        <f t="shared" si="14"/>
        <v>7.153284671532846E-2</v>
      </c>
      <c r="E123" s="377">
        <f t="shared" si="14"/>
        <v>0.19063258603455663</v>
      </c>
      <c r="F123" s="377">
        <f t="shared" si="14"/>
        <v>0.26788104089219333</v>
      </c>
      <c r="G123" s="377">
        <f t="shared" si="14"/>
        <v>0.375</v>
      </c>
      <c r="H123" s="377">
        <f t="shared" si="14"/>
        <v>0.23771089723980515</v>
      </c>
      <c r="I123" s="373"/>
      <c r="J123" s="373"/>
    </row>
    <row r="124" spans="2:10" x14ac:dyDescent="0.2">
      <c r="B124" s="376" t="s">
        <v>97</v>
      </c>
      <c r="C124" s="377">
        <f t="shared" ref="C124:H124" si="15">C115/C121</f>
        <v>0.55105701473414481</v>
      </c>
      <c r="D124" s="377">
        <f t="shared" si="15"/>
        <v>0.88029197080291965</v>
      </c>
      <c r="E124" s="377">
        <f t="shared" si="15"/>
        <v>0.39540197058403542</v>
      </c>
      <c r="F124" s="377">
        <f t="shared" si="15"/>
        <v>0.66408921933085507</v>
      </c>
      <c r="G124" s="377">
        <f t="shared" si="15"/>
        <v>0.625</v>
      </c>
      <c r="H124" s="377">
        <f t="shared" si="15"/>
        <v>0.60244252535473097</v>
      </c>
      <c r="I124" s="373"/>
      <c r="J124" s="373"/>
    </row>
    <row r="125" spans="2:10" x14ac:dyDescent="0.2">
      <c r="B125" s="376" t="s">
        <v>556</v>
      </c>
      <c r="C125" s="377">
        <f>C116/C121</f>
        <v>6.7520819987187702E-2</v>
      </c>
      <c r="D125" s="377">
        <v>0</v>
      </c>
      <c r="E125" s="377">
        <f>E116/E121</f>
        <v>7.4111095244895051E-2</v>
      </c>
      <c r="F125" s="377">
        <f>F116/F121</f>
        <v>2.2862453531598513E-2</v>
      </c>
      <c r="G125" s="377">
        <v>0</v>
      </c>
      <c r="H125" s="377">
        <f>H116/H121</f>
        <v>3.908511189025108E-2</v>
      </c>
      <c r="I125" s="373"/>
      <c r="J125" s="373"/>
    </row>
    <row r="126" spans="2:10" x14ac:dyDescent="0.2">
      <c r="B126" s="376" t="s">
        <v>557</v>
      </c>
      <c r="C126" s="377">
        <f>C117/C121</f>
        <v>0.15374759769378604</v>
      </c>
      <c r="D126" s="377">
        <v>0</v>
      </c>
      <c r="E126" s="377">
        <f>E117/E121</f>
        <v>0.32828787662430386</v>
      </c>
      <c r="F126" s="377">
        <f>F117/F121</f>
        <v>3.5241635687732344E-2</v>
      </c>
      <c r="G126" s="377">
        <v>0</v>
      </c>
      <c r="H126" s="377">
        <f>H117/H121</f>
        <v>0.10464268065981128</v>
      </c>
      <c r="I126" s="373"/>
      <c r="J126" s="373"/>
    </row>
    <row r="127" spans="2:10" x14ac:dyDescent="0.2">
      <c r="B127" s="376" t="s">
        <v>90</v>
      </c>
      <c r="C127" s="377">
        <f>C118/C121</f>
        <v>2.1909032671364511E-2</v>
      </c>
      <c r="D127" s="377">
        <v>0</v>
      </c>
      <c r="E127" s="377">
        <v>0</v>
      </c>
      <c r="F127" s="377">
        <f>F118/F121</f>
        <v>1.933085501858736E-3</v>
      </c>
      <c r="G127" s="377">
        <v>0</v>
      </c>
      <c r="H127" s="377">
        <f>H118/H121</f>
        <v>5.2474292302986097E-3</v>
      </c>
      <c r="I127" s="373"/>
      <c r="J127" s="373"/>
    </row>
    <row r="128" spans="2:10" x14ac:dyDescent="0.2">
      <c r="B128" s="376" t="s">
        <v>558</v>
      </c>
      <c r="C128" s="377">
        <f>C119/C121</f>
        <v>1.7040358744394617E-2</v>
      </c>
      <c r="D128" s="377">
        <f>D119/D121</f>
        <v>4.8175182481751823E-2</v>
      </c>
      <c r="E128" s="377">
        <f>E119/E121</f>
        <v>1.1566471512209053E-2</v>
      </c>
      <c r="F128" s="377">
        <f>F119/F121</f>
        <v>5.9107806691449816E-3</v>
      </c>
      <c r="G128" s="377">
        <v>0</v>
      </c>
      <c r="H128" s="377">
        <f>H119/H121</f>
        <v>9.5536155493328948E-3</v>
      </c>
      <c r="I128" s="373"/>
      <c r="J128" s="373"/>
    </row>
    <row r="129" spans="2:11" x14ac:dyDescent="0.2">
      <c r="B129" s="376" t="s">
        <v>189</v>
      </c>
      <c r="C129" s="377">
        <v>0</v>
      </c>
      <c r="D129" s="377">
        <v>0</v>
      </c>
      <c r="E129" s="377">
        <v>0</v>
      </c>
      <c r="F129" s="377">
        <f>F120/F121</f>
        <v>2.0817843866171005E-3</v>
      </c>
      <c r="G129" s="377">
        <v>0</v>
      </c>
      <c r="H129" s="377">
        <f>H120/H121</f>
        <v>1.3177400757700543E-3</v>
      </c>
      <c r="I129" s="373"/>
      <c r="J129" s="373"/>
    </row>
    <row r="130" spans="2:11" x14ac:dyDescent="0.2">
      <c r="B130" s="142"/>
      <c r="C130" s="382"/>
      <c r="D130" s="382"/>
      <c r="E130" s="382"/>
      <c r="F130" s="382"/>
      <c r="G130" s="382"/>
      <c r="H130" s="380"/>
      <c r="I130" s="373"/>
      <c r="J130" s="373"/>
    </row>
    <row r="131" spans="2:11" ht="15" x14ac:dyDescent="0.25">
      <c r="B131" s="176" t="s">
        <v>566</v>
      </c>
      <c r="C131" s="382"/>
      <c r="D131" s="382"/>
      <c r="E131" s="382"/>
      <c r="F131" s="382"/>
      <c r="G131" s="382"/>
      <c r="H131" s="380"/>
      <c r="I131" s="373"/>
      <c r="J131" s="373"/>
    </row>
    <row r="132" spans="2:11" ht="71.25" x14ac:dyDescent="0.2">
      <c r="B132" s="360" t="s">
        <v>561</v>
      </c>
      <c r="C132" s="360" t="s">
        <v>552</v>
      </c>
      <c r="D132" s="360" t="s">
        <v>553</v>
      </c>
      <c r="E132" s="360" t="s">
        <v>562</v>
      </c>
      <c r="F132" s="360" t="s">
        <v>560</v>
      </c>
      <c r="G132" s="360" t="s">
        <v>554</v>
      </c>
      <c r="H132" s="360" t="s">
        <v>548</v>
      </c>
      <c r="I132" s="373"/>
      <c r="J132" s="373"/>
    </row>
    <row r="133" spans="2:11" x14ac:dyDescent="0.2">
      <c r="B133" s="383" t="s">
        <v>563</v>
      </c>
      <c r="C133" s="383">
        <v>60</v>
      </c>
      <c r="D133" s="383">
        <v>0</v>
      </c>
      <c r="E133" s="383">
        <v>0</v>
      </c>
      <c r="F133" s="383">
        <v>0</v>
      </c>
      <c r="G133" s="383">
        <v>0</v>
      </c>
      <c r="H133" s="383">
        <v>60</v>
      </c>
      <c r="I133" s="373"/>
      <c r="J133" s="373"/>
    </row>
    <row r="134" spans="2:11" x14ac:dyDescent="0.2">
      <c r="B134" s="383">
        <v>1</v>
      </c>
      <c r="C134" s="383">
        <v>1351</v>
      </c>
      <c r="D134" s="383">
        <v>49</v>
      </c>
      <c r="E134" s="383">
        <v>974</v>
      </c>
      <c r="F134" s="383">
        <v>593</v>
      </c>
      <c r="G134" s="383">
        <v>0</v>
      </c>
      <c r="H134" s="383">
        <v>2967</v>
      </c>
      <c r="I134" s="373"/>
      <c r="J134" s="373"/>
    </row>
    <row r="135" spans="2:11" x14ac:dyDescent="0.2">
      <c r="B135" s="383">
        <v>2</v>
      </c>
      <c r="C135" s="383">
        <v>3632</v>
      </c>
      <c r="D135" s="383">
        <v>49</v>
      </c>
      <c r="E135" s="383">
        <v>3374</v>
      </c>
      <c r="F135" s="383">
        <v>7248</v>
      </c>
      <c r="G135" s="383">
        <v>0</v>
      </c>
      <c r="H135" s="383">
        <v>14303</v>
      </c>
      <c r="I135" s="373"/>
      <c r="J135" s="373"/>
    </row>
    <row r="136" spans="2:11" x14ac:dyDescent="0.2">
      <c r="B136" s="383">
        <v>3</v>
      </c>
      <c r="C136" s="383">
        <v>2250</v>
      </c>
      <c r="D136" s="383">
        <v>285</v>
      </c>
      <c r="E136" s="383">
        <v>1934</v>
      </c>
      <c r="F136" s="383">
        <v>12687</v>
      </c>
      <c r="G136" s="383">
        <v>104</v>
      </c>
      <c r="H136" s="383">
        <v>17261</v>
      </c>
      <c r="I136" s="373"/>
      <c r="J136" s="373"/>
    </row>
    <row r="137" spans="2:11" x14ac:dyDescent="0.2">
      <c r="B137" s="383">
        <v>4</v>
      </c>
      <c r="C137" s="383">
        <v>358</v>
      </c>
      <c r="D137" s="383">
        <v>302</v>
      </c>
      <c r="E137" s="383">
        <v>651</v>
      </c>
      <c r="F137" s="383">
        <v>5274</v>
      </c>
      <c r="G137" s="383">
        <v>0</v>
      </c>
      <c r="H137" s="383">
        <v>6585</v>
      </c>
      <c r="I137" s="373"/>
      <c r="J137" s="373"/>
    </row>
    <row r="138" spans="2:11" x14ac:dyDescent="0.2">
      <c r="B138" s="383">
        <v>5</v>
      </c>
      <c r="C138" s="383">
        <v>0</v>
      </c>
      <c r="D138" s="383">
        <v>0</v>
      </c>
      <c r="E138" s="383">
        <v>36</v>
      </c>
      <c r="F138" s="383">
        <v>833</v>
      </c>
      <c r="G138" s="383">
        <v>0</v>
      </c>
      <c r="H138" s="383">
        <v>869</v>
      </c>
      <c r="I138" s="373"/>
      <c r="J138" s="373"/>
    </row>
    <row r="139" spans="2:11" x14ac:dyDescent="0.2">
      <c r="B139" s="383" t="s">
        <v>564</v>
      </c>
      <c r="C139" s="383">
        <v>77</v>
      </c>
      <c r="D139" s="383">
        <v>0</v>
      </c>
      <c r="E139" s="383">
        <v>32</v>
      </c>
      <c r="F139" s="383">
        <v>276</v>
      </c>
      <c r="G139" s="383">
        <v>0</v>
      </c>
      <c r="H139" s="383">
        <v>385</v>
      </c>
      <c r="J139" s="19"/>
      <c r="K139" s="19"/>
    </row>
    <row r="140" spans="2:11" x14ac:dyDescent="0.2">
      <c r="B140" s="383" t="s">
        <v>548</v>
      </c>
      <c r="C140" s="383">
        <v>7728</v>
      </c>
      <c r="D140" s="383">
        <v>685</v>
      </c>
      <c r="E140" s="383">
        <v>7003</v>
      </c>
      <c r="F140" s="383">
        <v>26911</v>
      </c>
      <c r="G140" s="383">
        <v>104</v>
      </c>
      <c r="H140" s="383">
        <v>42431</v>
      </c>
      <c r="J140" s="19"/>
      <c r="K140" s="19"/>
    </row>
    <row r="141" spans="2:11" ht="71.25" x14ac:dyDescent="0.2">
      <c r="B141" s="360" t="s">
        <v>561</v>
      </c>
      <c r="C141" s="360" t="s">
        <v>552</v>
      </c>
      <c r="D141" s="360" t="s">
        <v>553</v>
      </c>
      <c r="E141" s="360" t="s">
        <v>562</v>
      </c>
      <c r="F141" s="360" t="s">
        <v>560</v>
      </c>
      <c r="G141" s="360" t="s">
        <v>554</v>
      </c>
      <c r="H141" s="360" t="s">
        <v>548</v>
      </c>
      <c r="J141" s="19"/>
      <c r="K141" s="19"/>
    </row>
    <row r="142" spans="2:11" x14ac:dyDescent="0.2">
      <c r="B142" s="384" t="s">
        <v>563</v>
      </c>
      <c r="C142" s="385">
        <f>C133/C140</f>
        <v>7.763975155279503E-3</v>
      </c>
      <c r="D142" s="385">
        <v>0</v>
      </c>
      <c r="E142" s="385">
        <v>0</v>
      </c>
      <c r="F142" s="385">
        <v>0</v>
      </c>
      <c r="G142" s="385">
        <v>0</v>
      </c>
      <c r="H142" s="385">
        <f>H133/H140</f>
        <v>1.414060474652966E-3</v>
      </c>
      <c r="J142" s="19"/>
      <c r="K142" s="19"/>
    </row>
    <row r="143" spans="2:11" x14ac:dyDescent="0.2">
      <c r="B143" s="384">
        <v>1</v>
      </c>
      <c r="C143" s="385">
        <f>C134/C140</f>
        <v>0.17481884057971014</v>
      </c>
      <c r="D143" s="385">
        <f>D134/D140</f>
        <v>7.153284671532846E-2</v>
      </c>
      <c r="E143" s="385">
        <f>E134/E140</f>
        <v>0.13908325003569899</v>
      </c>
      <c r="F143" s="385">
        <f>F134/F140</f>
        <v>2.2035598825758982E-2</v>
      </c>
      <c r="G143" s="385">
        <v>0</v>
      </c>
      <c r="H143" s="385">
        <f>H134/H140</f>
        <v>6.9925290471589172E-2</v>
      </c>
      <c r="J143" s="19"/>
      <c r="K143" s="19"/>
    </row>
    <row r="144" spans="2:11" x14ac:dyDescent="0.2">
      <c r="B144" s="384">
        <v>2</v>
      </c>
      <c r="C144" s="385">
        <f>C135/C140</f>
        <v>0.46997929606625261</v>
      </c>
      <c r="D144" s="385">
        <f>D135/D140</f>
        <v>7.153284671532846E-2</v>
      </c>
      <c r="E144" s="385">
        <f>E135/E140</f>
        <v>0.48179351706411538</v>
      </c>
      <c r="F144" s="385">
        <f>F135/F140</f>
        <v>0.2693322433205752</v>
      </c>
      <c r="G144" s="385">
        <v>0</v>
      </c>
      <c r="H144" s="385">
        <f>H135/H140</f>
        <v>0.33708844948268957</v>
      </c>
      <c r="J144" s="19"/>
      <c r="K144" s="19"/>
    </row>
    <row r="145" spans="2:11" x14ac:dyDescent="0.2">
      <c r="B145" s="384">
        <v>3</v>
      </c>
      <c r="C145" s="385">
        <f t="shared" ref="C145:H145" si="16">C136/C140</f>
        <v>0.29114906832298137</v>
      </c>
      <c r="D145" s="385">
        <f t="shared" si="16"/>
        <v>0.41605839416058393</v>
      </c>
      <c r="E145" s="385">
        <f t="shared" si="16"/>
        <v>0.27616735684706556</v>
      </c>
      <c r="F145" s="385">
        <f t="shared" si="16"/>
        <v>0.47144290438854003</v>
      </c>
      <c r="G145" s="385">
        <f t="shared" si="16"/>
        <v>1</v>
      </c>
      <c r="H145" s="385">
        <f t="shared" si="16"/>
        <v>0.40680163088308074</v>
      </c>
      <c r="J145" s="19"/>
      <c r="K145" s="19"/>
    </row>
    <row r="146" spans="2:11" x14ac:dyDescent="0.2">
      <c r="B146" s="384">
        <v>4</v>
      </c>
      <c r="C146" s="385">
        <f>C137/C140</f>
        <v>4.6325051759834368E-2</v>
      </c>
      <c r="D146" s="385">
        <f>D137/D140</f>
        <v>0.44087591240875912</v>
      </c>
      <c r="E146" s="385">
        <f>E137/E140</f>
        <v>9.2960159931457953E-2</v>
      </c>
      <c r="F146" s="385">
        <f>F137/F140</f>
        <v>0.19597933930363048</v>
      </c>
      <c r="G146" s="385">
        <v>0</v>
      </c>
      <c r="H146" s="385">
        <f>H137/H140</f>
        <v>0.15519313709316301</v>
      </c>
      <c r="J146" s="19"/>
      <c r="K146" s="19"/>
    </row>
    <row r="147" spans="2:11" x14ac:dyDescent="0.2">
      <c r="B147" s="384">
        <v>5</v>
      </c>
      <c r="C147" s="385">
        <v>0</v>
      </c>
      <c r="D147" s="385">
        <v>0</v>
      </c>
      <c r="E147" s="385">
        <f>E138/E140</f>
        <v>5.140654005426246E-3</v>
      </c>
      <c r="F147" s="385">
        <f>F138/F140</f>
        <v>3.0953885028427039E-2</v>
      </c>
      <c r="G147" s="385">
        <v>0</v>
      </c>
      <c r="H147" s="385">
        <f>H138/H140</f>
        <v>2.0480309207890457E-2</v>
      </c>
      <c r="J147" s="19"/>
      <c r="K147" s="19"/>
    </row>
    <row r="148" spans="2:11" x14ac:dyDescent="0.2">
      <c r="B148" s="384" t="s">
        <v>564</v>
      </c>
      <c r="C148" s="385">
        <f>C139/C140</f>
        <v>9.9637681159420281E-3</v>
      </c>
      <c r="D148" s="385">
        <v>0</v>
      </c>
      <c r="E148" s="385">
        <f>E139/E140</f>
        <v>4.5694702270455516E-3</v>
      </c>
      <c r="F148" s="385">
        <f>F139/F140</f>
        <v>1.0256029133068263E-2</v>
      </c>
      <c r="G148" s="385">
        <v>0</v>
      </c>
      <c r="H148" s="385">
        <f>H139/H140</f>
        <v>9.0735547123565324E-3</v>
      </c>
      <c r="J148" s="19"/>
      <c r="K148" s="19"/>
    </row>
    <row r="149" spans="2:11" x14ac:dyDescent="0.2">
      <c r="B149" s="384" t="s">
        <v>548</v>
      </c>
      <c r="C149" s="385">
        <f t="shared" ref="C149:H149" si="17">SUM(C142:C148)</f>
        <v>1</v>
      </c>
      <c r="D149" s="385">
        <f t="shared" si="17"/>
        <v>1</v>
      </c>
      <c r="E149" s="385">
        <f t="shared" si="17"/>
        <v>0.99971440811080969</v>
      </c>
      <c r="F149" s="385">
        <f t="shared" si="17"/>
        <v>1</v>
      </c>
      <c r="G149" s="385">
        <f t="shared" si="17"/>
        <v>1</v>
      </c>
      <c r="H149" s="385">
        <f t="shared" si="17"/>
        <v>0.99997643232542244</v>
      </c>
      <c r="J149" s="19"/>
      <c r="K149" s="19"/>
    </row>
    <row r="150" spans="2:11" x14ac:dyDescent="0.2">
      <c r="B150" s="142"/>
      <c r="C150" s="142"/>
      <c r="D150" s="142"/>
      <c r="E150" s="142"/>
      <c r="F150" s="142"/>
      <c r="G150" s="142"/>
      <c r="H150" s="142"/>
      <c r="J150" s="19"/>
      <c r="K150" s="19"/>
    </row>
    <row r="151" spans="2:11" ht="15" x14ac:dyDescent="0.25">
      <c r="B151" s="10" t="s">
        <v>573</v>
      </c>
      <c r="C151"/>
      <c r="D151"/>
      <c r="E151"/>
      <c r="F151"/>
      <c r="G151"/>
      <c r="H151"/>
      <c r="J151" s="19"/>
      <c r="K151" s="19"/>
    </row>
    <row r="152" spans="2:11" x14ac:dyDescent="0.2">
      <c r="B152" s="8"/>
      <c r="C152" s="509" t="s">
        <v>10</v>
      </c>
      <c r="D152" s="510"/>
      <c r="E152" s="511"/>
      <c r="F152" s="512" t="s">
        <v>572</v>
      </c>
      <c r="G152" s="513"/>
      <c r="H152" s="514"/>
      <c r="I152" s="88" t="s">
        <v>93</v>
      </c>
      <c r="J152" s="88"/>
      <c r="K152" s="19"/>
    </row>
    <row r="153" spans="2:11" ht="42.75" x14ac:dyDescent="0.2">
      <c r="B153" s="8"/>
      <c r="C153" s="139" t="s">
        <v>94</v>
      </c>
      <c r="D153" s="139" t="s">
        <v>95</v>
      </c>
      <c r="E153" s="139" t="s">
        <v>87</v>
      </c>
      <c r="F153" s="53" t="s">
        <v>94</v>
      </c>
      <c r="G153" s="53" t="s">
        <v>95</v>
      </c>
      <c r="H153" s="53" t="s">
        <v>87</v>
      </c>
      <c r="I153" s="88" t="s">
        <v>94</v>
      </c>
      <c r="J153" s="87" t="s">
        <v>95</v>
      </c>
      <c r="K153" s="19"/>
    </row>
    <row r="154" spans="2:11" x14ac:dyDescent="0.2">
      <c r="B154" s="21" t="s">
        <v>295</v>
      </c>
      <c r="C154" s="41">
        <f>D51+E51+F51</f>
        <v>0.86975188457890262</v>
      </c>
      <c r="D154" s="41">
        <f>G51</f>
        <v>0.13024811542109729</v>
      </c>
      <c r="E154" s="41">
        <f>H51</f>
        <v>0</v>
      </c>
      <c r="F154" s="42">
        <v>0.84012989152175443</v>
      </c>
      <c r="G154" s="42">
        <v>0.14394100044768032</v>
      </c>
      <c r="H154" s="42">
        <v>9.5662213425696842E-3</v>
      </c>
      <c r="I154" s="41">
        <f>C154-F154</f>
        <v>2.9621993057148188E-2</v>
      </c>
      <c r="J154" s="41">
        <f>D154-G154</f>
        <v>-1.3692885026583029E-2</v>
      </c>
      <c r="K154" s="19"/>
    </row>
    <row r="155" spans="2:11" x14ac:dyDescent="0.2">
      <c r="B155" s="25" t="s">
        <v>493</v>
      </c>
      <c r="C155" s="141"/>
      <c r="D155" s="141"/>
      <c r="E155" s="141"/>
      <c r="F155" s="95"/>
      <c r="G155" s="95"/>
      <c r="H155" s="95"/>
      <c r="I155" s="141"/>
      <c r="J155" s="141"/>
      <c r="K155" s="19"/>
    </row>
    <row r="156" spans="2:11" x14ac:dyDescent="0.2">
      <c r="K156" s="19"/>
    </row>
    <row r="157" spans="2:11" ht="15" x14ac:dyDescent="0.25">
      <c r="B157" s="24" t="s">
        <v>339</v>
      </c>
      <c r="H157" s="19"/>
      <c r="I157" s="19"/>
      <c r="J157" s="19"/>
      <c r="K157" s="19"/>
    </row>
    <row r="158" spans="2:11" x14ac:dyDescent="0.2">
      <c r="B158" s="130" t="s">
        <v>46</v>
      </c>
      <c r="C158" s="127" t="s">
        <v>96</v>
      </c>
      <c r="D158" s="9" t="s">
        <v>97</v>
      </c>
      <c r="E158" s="9" t="s">
        <v>98</v>
      </c>
      <c r="F158" s="9" t="s">
        <v>99</v>
      </c>
      <c r="G158" s="9" t="s">
        <v>100</v>
      </c>
      <c r="H158" s="9" t="s">
        <v>47</v>
      </c>
      <c r="I158" s="224" t="s">
        <v>101</v>
      </c>
      <c r="K158" s="19"/>
    </row>
    <row r="159" spans="2:11" x14ac:dyDescent="0.2">
      <c r="B159" s="21" t="s">
        <v>62</v>
      </c>
      <c r="C159" s="308">
        <v>461</v>
      </c>
      <c r="D159" s="172">
        <v>793</v>
      </c>
      <c r="E159" s="172">
        <v>384</v>
      </c>
      <c r="F159" s="172">
        <v>0</v>
      </c>
      <c r="G159" s="172">
        <v>0</v>
      </c>
      <c r="H159" s="172">
        <f t="shared" ref="H159:H164" si="18">SUM(C159:G159)</f>
        <v>1638</v>
      </c>
      <c r="I159" s="122">
        <f>H159/H$165</f>
        <v>0.17919264850672792</v>
      </c>
      <c r="K159" s="19"/>
    </row>
    <row r="160" spans="2:11" x14ac:dyDescent="0.2">
      <c r="B160" s="21" t="s">
        <v>63</v>
      </c>
      <c r="C160" s="308">
        <v>26</v>
      </c>
      <c r="D160" s="172">
        <v>19</v>
      </c>
      <c r="E160" s="172">
        <v>7</v>
      </c>
      <c r="F160" s="172">
        <v>0</v>
      </c>
      <c r="G160" s="172">
        <v>0</v>
      </c>
      <c r="H160" s="172">
        <f t="shared" si="18"/>
        <v>52</v>
      </c>
      <c r="I160" s="122">
        <f t="shared" ref="I160:I165" si="19">H160/H$165</f>
        <v>5.6886555081500931E-3</v>
      </c>
      <c r="K160" s="19"/>
    </row>
    <row r="161" spans="2:11" x14ac:dyDescent="0.2">
      <c r="B161" s="21" t="s">
        <v>64</v>
      </c>
      <c r="C161" s="308">
        <v>872</v>
      </c>
      <c r="D161" s="172">
        <v>2164</v>
      </c>
      <c r="E161" s="172">
        <v>1452</v>
      </c>
      <c r="F161" s="172">
        <v>179</v>
      </c>
      <c r="G161" s="172">
        <v>55</v>
      </c>
      <c r="H161" s="172">
        <f t="shared" si="18"/>
        <v>4722</v>
      </c>
      <c r="I161" s="122">
        <f t="shared" si="19"/>
        <v>0.51657367902855267</v>
      </c>
      <c r="K161" s="19"/>
    </row>
    <row r="162" spans="2:11" s="19" customFormat="1" x14ac:dyDescent="0.2">
      <c r="B162" s="21" t="s">
        <v>65</v>
      </c>
      <c r="C162" s="308">
        <v>240</v>
      </c>
      <c r="D162" s="172">
        <v>715</v>
      </c>
      <c r="E162" s="172">
        <v>493</v>
      </c>
      <c r="F162" s="172">
        <v>23</v>
      </c>
      <c r="G162" s="172">
        <v>0</v>
      </c>
      <c r="H162" s="172">
        <f t="shared" si="18"/>
        <v>1471</v>
      </c>
      <c r="I162" s="122">
        <f t="shared" si="19"/>
        <v>0.1609233125478613</v>
      </c>
    </row>
    <row r="163" spans="2:11" s="19" customFormat="1" x14ac:dyDescent="0.2">
      <c r="B163" s="21" t="s">
        <v>66</v>
      </c>
      <c r="C163" s="308">
        <v>222</v>
      </c>
      <c r="D163" s="172">
        <v>387</v>
      </c>
      <c r="E163" s="172">
        <v>115</v>
      </c>
      <c r="F163" s="172">
        <v>0</v>
      </c>
      <c r="G163" s="172">
        <v>0</v>
      </c>
      <c r="H163" s="172">
        <f t="shared" si="18"/>
        <v>724</v>
      </c>
      <c r="I163" s="122">
        <f t="shared" si="19"/>
        <v>7.9203588228858993E-2</v>
      </c>
    </row>
    <row r="164" spans="2:11" s="19" customFormat="1" x14ac:dyDescent="0.2">
      <c r="B164" s="21" t="s">
        <v>67</v>
      </c>
      <c r="C164" s="308">
        <v>179</v>
      </c>
      <c r="D164" s="172">
        <v>268</v>
      </c>
      <c r="E164" s="172">
        <v>87</v>
      </c>
      <c r="F164" s="172">
        <v>0</v>
      </c>
      <c r="G164" s="172">
        <v>0</v>
      </c>
      <c r="H164" s="172">
        <f t="shared" si="18"/>
        <v>534</v>
      </c>
      <c r="I164" s="122">
        <f t="shared" si="19"/>
        <v>5.8418116179849031E-2</v>
      </c>
    </row>
    <row r="165" spans="2:11" s="19" customFormat="1" x14ac:dyDescent="0.2">
      <c r="B165" s="21" t="s">
        <v>2</v>
      </c>
      <c r="C165" s="308">
        <f t="shared" ref="C165:H165" si="20">SUM(C159:C164)</f>
        <v>2000</v>
      </c>
      <c r="D165" s="308">
        <f t="shared" si="20"/>
        <v>4346</v>
      </c>
      <c r="E165" s="308">
        <f t="shared" si="20"/>
        <v>2538</v>
      </c>
      <c r="F165" s="308">
        <f t="shared" si="20"/>
        <v>202</v>
      </c>
      <c r="G165" s="308">
        <f t="shared" si="20"/>
        <v>55</v>
      </c>
      <c r="H165" s="172">
        <f t="shared" si="20"/>
        <v>9141</v>
      </c>
      <c r="I165" s="123">
        <f t="shared" si="19"/>
        <v>1</v>
      </c>
    </row>
    <row r="166" spans="2:11" s="19" customFormat="1" ht="15" x14ac:dyDescent="0.25">
      <c r="B166" s="236" t="s">
        <v>467</v>
      </c>
      <c r="C166" s="12"/>
      <c r="D166" s="12"/>
      <c r="E166" s="12"/>
      <c r="F166" s="12"/>
      <c r="G166" s="12"/>
      <c r="H166" s="12"/>
    </row>
    <row r="167" spans="2:11" s="19" customFormat="1" x14ac:dyDescent="0.2"/>
    <row r="168" spans="2:11" s="19" customFormat="1" ht="15" x14ac:dyDescent="0.25">
      <c r="B168" s="24" t="s">
        <v>340</v>
      </c>
      <c r="C168" s="12"/>
      <c r="D168" s="12"/>
      <c r="E168" s="12"/>
      <c r="F168" s="12"/>
      <c r="G168" s="12"/>
      <c r="H168" s="12"/>
    </row>
    <row r="169" spans="2:11" s="19" customFormat="1" x14ac:dyDescent="0.2">
      <c r="B169" s="8" t="s">
        <v>46</v>
      </c>
      <c r="C169" s="128" t="s">
        <v>96</v>
      </c>
      <c r="D169" s="8" t="s">
        <v>97</v>
      </c>
      <c r="E169" s="8" t="s">
        <v>98</v>
      </c>
      <c r="F169" s="8" t="s">
        <v>99</v>
      </c>
      <c r="G169" s="8" t="s">
        <v>100</v>
      </c>
      <c r="H169" s="8" t="s">
        <v>47</v>
      </c>
    </row>
    <row r="170" spans="2:11" s="19" customFormat="1" x14ac:dyDescent="0.2">
      <c r="B170" s="21" t="s">
        <v>62</v>
      </c>
      <c r="C170" s="129">
        <f>C159/$H159</f>
        <v>0.28144078144078144</v>
      </c>
      <c r="D170" s="41">
        <f t="shared" ref="D170:G170" si="21">D159/$H159</f>
        <v>0.48412698412698413</v>
      </c>
      <c r="E170" s="41">
        <f t="shared" si="21"/>
        <v>0.23443223443223443</v>
      </c>
      <c r="F170" s="41">
        <f t="shared" si="21"/>
        <v>0</v>
      </c>
      <c r="G170" s="41">
        <f t="shared" si="21"/>
        <v>0</v>
      </c>
      <c r="H170" s="34">
        <f t="shared" ref="H170" si="22">H159/$H159</f>
        <v>1</v>
      </c>
      <c r="J170" s="85"/>
    </row>
    <row r="171" spans="2:11" s="19" customFormat="1" x14ac:dyDescent="0.2">
      <c r="B171" s="21" t="s">
        <v>63</v>
      </c>
      <c r="C171" s="129">
        <f t="shared" ref="C171:G171" si="23">C160/$H160</f>
        <v>0.5</v>
      </c>
      <c r="D171" s="41">
        <f t="shared" si="23"/>
        <v>0.36538461538461536</v>
      </c>
      <c r="E171" s="41">
        <f t="shared" si="23"/>
        <v>0.13461538461538461</v>
      </c>
      <c r="F171" s="41">
        <f t="shared" si="23"/>
        <v>0</v>
      </c>
      <c r="G171" s="41">
        <f t="shared" si="23"/>
        <v>0</v>
      </c>
      <c r="H171" s="34">
        <f t="shared" ref="H171" si="24">H160/$H160</f>
        <v>1</v>
      </c>
      <c r="J171" s="85"/>
    </row>
    <row r="172" spans="2:11" s="19" customFormat="1" x14ac:dyDescent="0.2">
      <c r="B172" s="21" t="s">
        <v>64</v>
      </c>
      <c r="C172" s="129">
        <f t="shared" ref="C172:G172" si="25">C161/$H161</f>
        <v>0.18466751376535367</v>
      </c>
      <c r="D172" s="41">
        <f t="shared" si="25"/>
        <v>0.45828038966539603</v>
      </c>
      <c r="E172" s="41">
        <f t="shared" si="25"/>
        <v>0.30749682337992373</v>
      </c>
      <c r="F172" s="41">
        <f t="shared" si="25"/>
        <v>3.7907666243117324E-2</v>
      </c>
      <c r="G172" s="41">
        <f t="shared" si="25"/>
        <v>1.1647606946209234E-2</v>
      </c>
      <c r="H172" s="34">
        <f t="shared" ref="H172" si="26">H161/$H161</f>
        <v>1</v>
      </c>
      <c r="J172" s="85"/>
    </row>
    <row r="173" spans="2:11" s="19" customFormat="1" x14ac:dyDescent="0.2">
      <c r="B173" s="21" t="s">
        <v>65</v>
      </c>
      <c r="C173" s="129">
        <f t="shared" ref="C173:G173" si="27">C162/$H162</f>
        <v>0.16315431679129844</v>
      </c>
      <c r="D173" s="41">
        <f t="shared" si="27"/>
        <v>0.48606390210740991</v>
      </c>
      <c r="E173" s="41">
        <f t="shared" si="27"/>
        <v>0.33514615907545886</v>
      </c>
      <c r="F173" s="41">
        <f t="shared" si="27"/>
        <v>1.5635622025832768E-2</v>
      </c>
      <c r="G173" s="41">
        <f t="shared" si="27"/>
        <v>0</v>
      </c>
      <c r="H173" s="34">
        <f t="shared" ref="H173" si="28">H162/$H162</f>
        <v>1</v>
      </c>
      <c r="J173" s="85"/>
    </row>
    <row r="174" spans="2:11" s="19" customFormat="1" x14ac:dyDescent="0.2">
      <c r="B174" s="21" t="s">
        <v>66</v>
      </c>
      <c r="C174" s="129">
        <f t="shared" ref="C174:G174" si="29">C163/$H163</f>
        <v>0.30662983425414364</v>
      </c>
      <c r="D174" s="41">
        <f t="shared" si="29"/>
        <v>0.53453038674033149</v>
      </c>
      <c r="E174" s="41">
        <f t="shared" si="29"/>
        <v>0.15883977900552487</v>
      </c>
      <c r="F174" s="41">
        <f t="shared" si="29"/>
        <v>0</v>
      </c>
      <c r="G174" s="41">
        <f t="shared" si="29"/>
        <v>0</v>
      </c>
      <c r="H174" s="34">
        <f t="shared" ref="H174" si="30">H163/$H163</f>
        <v>1</v>
      </c>
    </row>
    <row r="175" spans="2:11" s="19" customFormat="1" x14ac:dyDescent="0.2">
      <c r="B175" s="21" t="s">
        <v>67</v>
      </c>
      <c r="C175" s="129">
        <f t="shared" ref="C175:G175" si="31">C164/$H164</f>
        <v>0.33520599250936328</v>
      </c>
      <c r="D175" s="41">
        <f t="shared" si="31"/>
        <v>0.50187265917602997</v>
      </c>
      <c r="E175" s="41">
        <f t="shared" si="31"/>
        <v>0.16292134831460675</v>
      </c>
      <c r="F175" s="41">
        <f t="shared" si="31"/>
        <v>0</v>
      </c>
      <c r="G175" s="41">
        <f t="shared" si="31"/>
        <v>0</v>
      </c>
      <c r="H175" s="34">
        <f t="shared" ref="H175" si="32">H164/$H164</f>
        <v>1</v>
      </c>
    </row>
    <row r="176" spans="2:11" s="19" customFormat="1" x14ac:dyDescent="0.2">
      <c r="B176" s="21" t="s">
        <v>2</v>
      </c>
      <c r="C176" s="129">
        <f t="shared" ref="C176:G176" si="33">C165/$H165</f>
        <v>0.21879444262115741</v>
      </c>
      <c r="D176" s="41">
        <f t="shared" si="33"/>
        <v>0.47544032381577506</v>
      </c>
      <c r="E176" s="41">
        <f t="shared" si="33"/>
        <v>0.27765014768624879</v>
      </c>
      <c r="F176" s="41">
        <f t="shared" si="33"/>
        <v>2.20982387047369E-2</v>
      </c>
      <c r="G176" s="41">
        <f t="shared" si="33"/>
        <v>6.0168471720818293E-3</v>
      </c>
      <c r="H176" s="34">
        <f t="shared" ref="H176" si="34">H165/$H165</f>
        <v>1</v>
      </c>
    </row>
    <row r="177" spans="2:10" s="19" customFormat="1" ht="15" x14ac:dyDescent="0.25">
      <c r="B177" s="236" t="s">
        <v>467</v>
      </c>
      <c r="C177" s="12"/>
      <c r="D177" s="12"/>
      <c r="E177" s="12"/>
      <c r="F177" s="12"/>
      <c r="G177" s="12"/>
      <c r="H177" s="12"/>
    </row>
    <row r="178" spans="2:10" s="19" customFormat="1" x14ac:dyDescent="0.2">
      <c r="J178" s="85"/>
    </row>
    <row r="179" spans="2:10" s="19" customFormat="1" ht="15" x14ac:dyDescent="0.25">
      <c r="B179" s="24" t="s">
        <v>341</v>
      </c>
      <c r="C179" s="12"/>
      <c r="D179" s="12"/>
      <c r="E179" s="12"/>
      <c r="F179" s="12"/>
      <c r="G179" s="12"/>
    </row>
    <row r="180" spans="2:10" s="19" customFormat="1" x14ac:dyDescent="0.2">
      <c r="B180" s="8" t="s">
        <v>46</v>
      </c>
      <c r="C180" s="128" t="s">
        <v>102</v>
      </c>
      <c r="D180" s="8" t="s">
        <v>103</v>
      </c>
      <c r="E180" s="8" t="s">
        <v>104</v>
      </c>
      <c r="F180" s="8" t="s">
        <v>105</v>
      </c>
      <c r="G180" s="8" t="s">
        <v>106</v>
      </c>
      <c r="H180" s="8" t="s">
        <v>107</v>
      </c>
      <c r="I180" s="342" t="s">
        <v>87</v>
      </c>
      <c r="J180" s="33" t="s">
        <v>47</v>
      </c>
    </row>
    <row r="181" spans="2:10" s="19" customFormat="1" x14ac:dyDescent="0.2">
      <c r="B181" s="21" t="s">
        <v>62</v>
      </c>
      <c r="C181" s="308">
        <v>13</v>
      </c>
      <c r="D181" s="172">
        <v>524</v>
      </c>
      <c r="E181" s="172">
        <v>640</v>
      </c>
      <c r="F181" s="172">
        <v>392</v>
      </c>
      <c r="G181" s="172">
        <v>49</v>
      </c>
      <c r="H181" s="172">
        <v>7</v>
      </c>
      <c r="I181" s="172">
        <v>13</v>
      </c>
      <c r="J181" s="172">
        <f t="shared" ref="J181:J187" si="35">SUM(C181:I181)</f>
        <v>1638</v>
      </c>
    </row>
    <row r="182" spans="2:10" s="19" customFormat="1" x14ac:dyDescent="0.2">
      <c r="B182" s="21" t="s">
        <v>63</v>
      </c>
      <c r="C182" s="308">
        <v>2</v>
      </c>
      <c r="D182" s="172">
        <v>19</v>
      </c>
      <c r="E182" s="172">
        <v>12</v>
      </c>
      <c r="F182" s="172">
        <v>21</v>
      </c>
      <c r="G182" s="172">
        <v>0</v>
      </c>
      <c r="H182" s="172">
        <v>0</v>
      </c>
      <c r="I182" s="172">
        <v>0</v>
      </c>
      <c r="J182" s="172">
        <f t="shared" si="35"/>
        <v>54</v>
      </c>
    </row>
    <row r="183" spans="2:10" s="19" customFormat="1" x14ac:dyDescent="0.2">
      <c r="B183" s="21" t="s">
        <v>64</v>
      </c>
      <c r="C183" s="308">
        <v>3</v>
      </c>
      <c r="D183" s="172">
        <v>1402</v>
      </c>
      <c r="E183" s="172">
        <v>2032</v>
      </c>
      <c r="F183" s="172">
        <v>992</v>
      </c>
      <c r="G183" s="172">
        <v>179</v>
      </c>
      <c r="H183" s="172">
        <v>10</v>
      </c>
      <c r="I183" s="172">
        <v>103</v>
      </c>
      <c r="J183" s="172">
        <f t="shared" si="35"/>
        <v>4721</v>
      </c>
    </row>
    <row r="184" spans="2:10" s="19" customFormat="1" x14ac:dyDescent="0.2">
      <c r="B184" s="21" t="s">
        <v>65</v>
      </c>
      <c r="C184" s="308">
        <v>20</v>
      </c>
      <c r="D184" s="172">
        <v>428</v>
      </c>
      <c r="E184" s="172">
        <v>659</v>
      </c>
      <c r="F184" s="172">
        <v>262</v>
      </c>
      <c r="G184" s="172">
        <v>77</v>
      </c>
      <c r="H184" s="172">
        <v>4</v>
      </c>
      <c r="I184" s="172">
        <v>20</v>
      </c>
      <c r="J184" s="172">
        <f t="shared" si="35"/>
        <v>1470</v>
      </c>
    </row>
    <row r="185" spans="2:10" s="19" customFormat="1" x14ac:dyDescent="0.2">
      <c r="B185" s="21" t="s">
        <v>66</v>
      </c>
      <c r="C185" s="308">
        <v>13</v>
      </c>
      <c r="D185" s="172">
        <v>241</v>
      </c>
      <c r="E185" s="172">
        <v>264</v>
      </c>
      <c r="F185" s="172">
        <v>189</v>
      </c>
      <c r="G185" s="172">
        <v>16</v>
      </c>
      <c r="H185" s="172">
        <v>1</v>
      </c>
      <c r="I185" s="172">
        <v>0</v>
      </c>
      <c r="J185" s="172">
        <f t="shared" si="35"/>
        <v>724</v>
      </c>
    </row>
    <row r="186" spans="2:10" s="19" customFormat="1" x14ac:dyDescent="0.2">
      <c r="B186" s="21" t="s">
        <v>67</v>
      </c>
      <c r="C186" s="308">
        <v>0</v>
      </c>
      <c r="D186" s="172">
        <v>194</v>
      </c>
      <c r="E186" s="172">
        <v>240</v>
      </c>
      <c r="F186" s="172">
        <v>94</v>
      </c>
      <c r="G186" s="172">
        <v>5</v>
      </c>
      <c r="H186" s="172">
        <v>1</v>
      </c>
      <c r="I186" s="172">
        <v>0</v>
      </c>
      <c r="J186" s="172">
        <f t="shared" si="35"/>
        <v>534</v>
      </c>
    </row>
    <row r="187" spans="2:10" s="19" customFormat="1" x14ac:dyDescent="0.2">
      <c r="B187" s="21" t="s">
        <v>2</v>
      </c>
      <c r="C187" s="308">
        <f t="shared" ref="C187:I187" si="36">SUM(C181:C186)</f>
        <v>51</v>
      </c>
      <c r="D187" s="308">
        <f t="shared" si="36"/>
        <v>2808</v>
      </c>
      <c r="E187" s="308">
        <f t="shared" si="36"/>
        <v>3847</v>
      </c>
      <c r="F187" s="308">
        <f t="shared" si="36"/>
        <v>1950</v>
      </c>
      <c r="G187" s="308">
        <f t="shared" si="36"/>
        <v>326</v>
      </c>
      <c r="H187" s="308">
        <f t="shared" si="36"/>
        <v>23</v>
      </c>
      <c r="I187" s="308">
        <f t="shared" si="36"/>
        <v>136</v>
      </c>
      <c r="J187" s="172">
        <f t="shared" si="35"/>
        <v>9141</v>
      </c>
    </row>
    <row r="188" spans="2:10" s="19" customFormat="1" ht="15" x14ac:dyDescent="0.25">
      <c r="B188" s="236" t="s">
        <v>467</v>
      </c>
      <c r="C188" s="12"/>
      <c r="D188" s="12"/>
      <c r="E188" s="12"/>
      <c r="F188" s="12"/>
      <c r="G188" s="12"/>
      <c r="H188" s="12"/>
    </row>
    <row r="189" spans="2:10" s="19" customFormat="1" x14ac:dyDescent="0.2"/>
    <row r="190" spans="2:10" s="19" customFormat="1" ht="15" x14ac:dyDescent="0.25">
      <c r="B190" s="24" t="s">
        <v>342</v>
      </c>
      <c r="C190" s="12"/>
      <c r="D190" s="12"/>
      <c r="E190" s="12"/>
      <c r="F190" s="12"/>
      <c r="G190" s="12"/>
    </row>
    <row r="191" spans="2:10" s="19" customFormat="1" x14ac:dyDescent="0.2">
      <c r="B191" s="8" t="s">
        <v>46</v>
      </c>
      <c r="C191" s="128" t="s">
        <v>102</v>
      </c>
      <c r="D191" s="8" t="s">
        <v>103</v>
      </c>
      <c r="E191" s="8" t="s">
        <v>104</v>
      </c>
      <c r="F191" s="8" t="s">
        <v>105</v>
      </c>
      <c r="G191" s="8" t="s">
        <v>106</v>
      </c>
      <c r="H191" s="8" t="s">
        <v>107</v>
      </c>
      <c r="I191" s="342" t="s">
        <v>87</v>
      </c>
      <c r="J191" s="33" t="s">
        <v>47</v>
      </c>
    </row>
    <row r="192" spans="2:10" s="19" customFormat="1" x14ac:dyDescent="0.2">
      <c r="B192" s="21" t="s">
        <v>62</v>
      </c>
      <c r="C192" s="129">
        <f t="shared" ref="C192:H192" si="37">C181/SUM($C181:$H181)</f>
        <v>8.0000000000000002E-3</v>
      </c>
      <c r="D192" s="41">
        <f t="shared" si="37"/>
        <v>0.32246153846153847</v>
      </c>
      <c r="E192" s="41">
        <f t="shared" si="37"/>
        <v>0.39384615384615385</v>
      </c>
      <c r="F192" s="41">
        <f t="shared" si="37"/>
        <v>0.24123076923076922</v>
      </c>
      <c r="G192" s="41">
        <f t="shared" si="37"/>
        <v>3.0153846153846153E-2</v>
      </c>
      <c r="H192" s="41">
        <f t="shared" si="37"/>
        <v>4.3076923076923075E-3</v>
      </c>
      <c r="I192" s="41">
        <f t="shared" ref="I192:I198" si="38">I181/SUM($C181:$H181)</f>
        <v>8.0000000000000002E-3</v>
      </c>
      <c r="J192" s="34">
        <v>1</v>
      </c>
    </row>
    <row r="193" spans="2:10" s="19" customFormat="1" x14ac:dyDescent="0.2">
      <c r="B193" s="21" t="s">
        <v>63</v>
      </c>
      <c r="C193" s="129">
        <f t="shared" ref="C193:H193" si="39">C182/SUM($C182:$H182)</f>
        <v>3.7037037037037035E-2</v>
      </c>
      <c r="D193" s="41">
        <f t="shared" si="39"/>
        <v>0.35185185185185186</v>
      </c>
      <c r="E193" s="41">
        <f t="shared" si="39"/>
        <v>0.22222222222222221</v>
      </c>
      <c r="F193" s="41">
        <f t="shared" si="39"/>
        <v>0.3888888888888889</v>
      </c>
      <c r="G193" s="41">
        <f t="shared" si="39"/>
        <v>0</v>
      </c>
      <c r="H193" s="41">
        <f t="shared" si="39"/>
        <v>0</v>
      </c>
      <c r="I193" s="41">
        <f t="shared" si="38"/>
        <v>0</v>
      </c>
      <c r="J193" s="34">
        <v>1</v>
      </c>
    </row>
    <row r="194" spans="2:10" s="19" customFormat="1" x14ac:dyDescent="0.2">
      <c r="B194" s="21" t="s">
        <v>64</v>
      </c>
      <c r="C194" s="129">
        <f t="shared" ref="C194:H194" si="40">C183/SUM($C183:$H183)</f>
        <v>6.4963187527067995E-4</v>
      </c>
      <c r="D194" s="41">
        <f t="shared" si="40"/>
        <v>0.30359462970983109</v>
      </c>
      <c r="E194" s="41">
        <f t="shared" si="40"/>
        <v>0.44001732351667389</v>
      </c>
      <c r="F194" s="41">
        <f t="shared" si="40"/>
        <v>0.2148116067561715</v>
      </c>
      <c r="G194" s="41">
        <f t="shared" si="40"/>
        <v>3.8761368557817234E-2</v>
      </c>
      <c r="H194" s="41">
        <f t="shared" si="40"/>
        <v>2.1654395842355999E-3</v>
      </c>
      <c r="I194" s="41">
        <f t="shared" si="38"/>
        <v>2.2304027717626677E-2</v>
      </c>
      <c r="J194" s="34">
        <v>1</v>
      </c>
    </row>
    <row r="195" spans="2:10" s="19" customFormat="1" x14ac:dyDescent="0.2">
      <c r="B195" s="21" t="s">
        <v>65</v>
      </c>
      <c r="C195" s="129">
        <f t="shared" ref="C195:H195" si="41">C184/SUM($C184:$H184)</f>
        <v>1.3793103448275862E-2</v>
      </c>
      <c r="D195" s="41">
        <f t="shared" si="41"/>
        <v>0.29517241379310344</v>
      </c>
      <c r="E195" s="41">
        <f t="shared" si="41"/>
        <v>0.45448275862068965</v>
      </c>
      <c r="F195" s="41">
        <f t="shared" si="41"/>
        <v>0.18068965517241378</v>
      </c>
      <c r="G195" s="41">
        <f t="shared" si="41"/>
        <v>5.3103448275862067E-2</v>
      </c>
      <c r="H195" s="41">
        <f t="shared" si="41"/>
        <v>2.7586206896551722E-3</v>
      </c>
      <c r="I195" s="41">
        <f t="shared" si="38"/>
        <v>1.3793103448275862E-2</v>
      </c>
      <c r="J195" s="34">
        <v>1</v>
      </c>
    </row>
    <row r="196" spans="2:10" s="19" customFormat="1" x14ac:dyDescent="0.2">
      <c r="B196" s="21" t="s">
        <v>66</v>
      </c>
      <c r="C196" s="129">
        <f t="shared" ref="C196:H196" si="42">C185/SUM($C185:$H185)</f>
        <v>1.7955801104972375E-2</v>
      </c>
      <c r="D196" s="41">
        <f t="shared" si="42"/>
        <v>0.33287292817679559</v>
      </c>
      <c r="E196" s="41">
        <f t="shared" si="42"/>
        <v>0.36464088397790057</v>
      </c>
      <c r="F196" s="41">
        <f t="shared" si="42"/>
        <v>0.2610497237569061</v>
      </c>
      <c r="G196" s="41">
        <f t="shared" si="42"/>
        <v>2.2099447513812154E-2</v>
      </c>
      <c r="H196" s="41">
        <f t="shared" si="42"/>
        <v>1.3812154696132596E-3</v>
      </c>
      <c r="I196" s="41">
        <f t="shared" si="38"/>
        <v>0</v>
      </c>
      <c r="J196" s="34">
        <v>1</v>
      </c>
    </row>
    <row r="197" spans="2:10" s="19" customFormat="1" x14ac:dyDescent="0.2">
      <c r="B197" s="21" t="s">
        <v>67</v>
      </c>
      <c r="C197" s="129">
        <f t="shared" ref="C197:H197" si="43">C186/SUM($C186:$H186)</f>
        <v>0</v>
      </c>
      <c r="D197" s="41">
        <f t="shared" si="43"/>
        <v>0.36329588014981273</v>
      </c>
      <c r="E197" s="41">
        <f t="shared" si="43"/>
        <v>0.449438202247191</v>
      </c>
      <c r="F197" s="41">
        <f t="shared" si="43"/>
        <v>0.17602996254681649</v>
      </c>
      <c r="G197" s="41">
        <f t="shared" si="43"/>
        <v>9.3632958801498131E-3</v>
      </c>
      <c r="H197" s="41">
        <f t="shared" si="43"/>
        <v>1.8726591760299626E-3</v>
      </c>
      <c r="I197" s="41">
        <f t="shared" si="38"/>
        <v>0</v>
      </c>
      <c r="J197" s="34">
        <v>1</v>
      </c>
    </row>
    <row r="198" spans="2:10" s="19" customFormat="1" x14ac:dyDescent="0.2">
      <c r="B198" s="21" t="s">
        <v>2</v>
      </c>
      <c r="C198" s="129">
        <f t="shared" ref="C198:H198" si="44">C187/SUM($C187:$H187)</f>
        <v>5.6635202665186006E-3</v>
      </c>
      <c r="D198" s="41">
        <f t="shared" si="44"/>
        <v>0.31182676290949474</v>
      </c>
      <c r="E198" s="41">
        <f t="shared" si="44"/>
        <v>0.42720710716268739</v>
      </c>
      <c r="F198" s="41">
        <f t="shared" si="44"/>
        <v>0.21654636313159356</v>
      </c>
      <c r="G198" s="41">
        <f t="shared" si="44"/>
        <v>3.6202109938922818E-2</v>
      </c>
      <c r="H198" s="41">
        <f t="shared" si="44"/>
        <v>2.5541365907828985E-3</v>
      </c>
      <c r="I198" s="41">
        <f t="shared" si="38"/>
        <v>1.5102720710716269E-2</v>
      </c>
      <c r="J198" s="34">
        <v>1</v>
      </c>
    </row>
    <row r="199" spans="2:10" s="19" customFormat="1" ht="15" x14ac:dyDescent="0.25">
      <c r="B199" s="236" t="s">
        <v>467</v>
      </c>
      <c r="C199" s="12"/>
      <c r="D199" s="12"/>
      <c r="E199" s="12"/>
      <c r="F199" s="12"/>
    </row>
    <row r="200" spans="2:10" s="19" customFormat="1" x14ac:dyDescent="0.2"/>
    <row r="201" spans="2:10" s="19" customFormat="1" ht="15" x14ac:dyDescent="0.25">
      <c r="B201" s="419" t="s">
        <v>733</v>
      </c>
      <c r="C201" s="420"/>
      <c r="D201" s="12"/>
      <c r="E201" s="12"/>
    </row>
    <row r="202" spans="2:10" s="19" customFormat="1" x14ac:dyDescent="0.2">
      <c r="B202" s="8" t="s">
        <v>736</v>
      </c>
      <c r="C202" s="8" t="s">
        <v>734</v>
      </c>
      <c r="D202" s="8" t="s">
        <v>735</v>
      </c>
      <c r="E202" s="12"/>
    </row>
    <row r="203" spans="2:10" s="19" customFormat="1" x14ac:dyDescent="0.2">
      <c r="B203" s="421">
        <v>43556</v>
      </c>
      <c r="C203" s="417">
        <v>4472</v>
      </c>
      <c r="D203" s="417">
        <v>3190</v>
      </c>
      <c r="E203" s="12"/>
    </row>
    <row r="204" spans="2:10" s="19" customFormat="1" x14ac:dyDescent="0.2">
      <c r="B204" s="421">
        <v>43922</v>
      </c>
      <c r="C204" s="417">
        <v>3942</v>
      </c>
      <c r="D204" s="417">
        <v>2786</v>
      </c>
      <c r="E204" s="12"/>
    </row>
    <row r="205" spans="2:10" s="19" customFormat="1" x14ac:dyDescent="0.2">
      <c r="B205" s="421">
        <v>44287</v>
      </c>
      <c r="C205" s="417">
        <v>3592</v>
      </c>
      <c r="D205" s="417">
        <v>2518</v>
      </c>
    </row>
    <row r="206" spans="2:10" s="19" customFormat="1" x14ac:dyDescent="0.2">
      <c r="B206" s="421">
        <v>45017</v>
      </c>
      <c r="C206" s="417">
        <v>4141</v>
      </c>
      <c r="D206" s="417">
        <v>2989</v>
      </c>
      <c r="E206" s="85"/>
    </row>
    <row r="207" spans="2:10" s="19" customFormat="1" x14ac:dyDescent="0.2">
      <c r="B207" s="421" t="s">
        <v>737</v>
      </c>
      <c r="C207" s="422">
        <f>(C206-C203)/C203</f>
        <v>-7.4016100178890876E-2</v>
      </c>
      <c r="D207" s="422">
        <f>(D206-D203)/D203</f>
        <v>-6.3009404388714732E-2</v>
      </c>
    </row>
    <row r="208" spans="2:10" s="19" customFormat="1" ht="15" x14ac:dyDescent="0.25">
      <c r="B208" s="415" t="s">
        <v>738</v>
      </c>
      <c r="C208" s="12"/>
    </row>
    <row r="209" spans="2:13" s="19" customFormat="1" x14ac:dyDescent="0.2"/>
    <row r="210" spans="2:13" s="19" customFormat="1" ht="15" x14ac:dyDescent="0.25">
      <c r="B210" s="419" t="s">
        <v>730</v>
      </c>
    </row>
    <row r="211" spans="2:13" s="19" customFormat="1" ht="15" x14ac:dyDescent="0.25">
      <c r="B211" s="8"/>
      <c r="C211" s="404" t="s">
        <v>2</v>
      </c>
      <c r="D211" s="404" t="s">
        <v>22</v>
      </c>
      <c r="E211"/>
      <c r="F211"/>
      <c r="G211"/>
      <c r="H211"/>
      <c r="I211"/>
      <c r="J211"/>
      <c r="K211"/>
      <c r="L211"/>
      <c r="M211"/>
    </row>
    <row r="212" spans="2:13" s="19" customFormat="1" ht="15" x14ac:dyDescent="0.25">
      <c r="B212" s="6" t="s">
        <v>713</v>
      </c>
      <c r="C212" s="203">
        <v>46166</v>
      </c>
      <c r="D212" s="203">
        <v>2674993</v>
      </c>
      <c r="E212"/>
      <c r="F212"/>
      <c r="G212"/>
      <c r="H212"/>
      <c r="I212"/>
      <c r="J212"/>
      <c r="K212"/>
      <c r="L212"/>
      <c r="M212"/>
    </row>
    <row r="213" spans="2:13" s="19" customFormat="1" ht="15" x14ac:dyDescent="0.25">
      <c r="B213" s="6" t="s">
        <v>714</v>
      </c>
      <c r="C213" s="203">
        <f>W206</f>
        <v>0</v>
      </c>
      <c r="D213" s="203">
        <f>W205</f>
        <v>0</v>
      </c>
      <c r="E213"/>
      <c r="F213"/>
      <c r="G213"/>
      <c r="H213"/>
      <c r="I213"/>
      <c r="J213"/>
      <c r="K213"/>
      <c r="L213"/>
      <c r="M213"/>
    </row>
    <row r="214" spans="2:13" s="19" customFormat="1" ht="28.5" x14ac:dyDescent="0.25">
      <c r="B214" s="418" t="s">
        <v>712</v>
      </c>
      <c r="C214" s="413">
        <f>W206/C212</f>
        <v>0</v>
      </c>
      <c r="D214" s="413">
        <f>W205/D212</f>
        <v>0</v>
      </c>
      <c r="E214"/>
      <c r="F214"/>
      <c r="G214"/>
      <c r="H214"/>
      <c r="I214"/>
      <c r="J214"/>
      <c r="K214"/>
      <c r="L214"/>
      <c r="M214"/>
    </row>
    <row r="215" spans="2:13" s="19" customFormat="1" ht="15" x14ac:dyDescent="0.25">
      <c r="B215" s="415" t="s">
        <v>717</v>
      </c>
      <c r="C215" s="416"/>
      <c r="D215" s="416"/>
      <c r="E215"/>
      <c r="F215"/>
      <c r="G215"/>
      <c r="H215"/>
      <c r="I215"/>
      <c r="J215"/>
      <c r="K215"/>
      <c r="L215"/>
      <c r="M215"/>
    </row>
    <row r="216" spans="2:13" s="19" customFormat="1" ht="15" x14ac:dyDescent="0.25">
      <c r="B216" s="415"/>
      <c r="C216" s="416"/>
      <c r="D216" s="416"/>
      <c r="E216"/>
      <c r="F216"/>
      <c r="G216"/>
      <c r="H216"/>
      <c r="I216"/>
      <c r="J216"/>
      <c r="K216"/>
      <c r="L216"/>
      <c r="M216"/>
    </row>
    <row r="217" spans="2:13" s="19" customFormat="1" ht="15" x14ac:dyDescent="0.25">
      <c r="B217" s="419" t="s">
        <v>731</v>
      </c>
      <c r="C217"/>
      <c r="D217"/>
      <c r="E217"/>
      <c r="F217"/>
      <c r="G217"/>
      <c r="H217"/>
      <c r="I217"/>
      <c r="J217"/>
      <c r="K217"/>
      <c r="L217"/>
      <c r="M217"/>
    </row>
    <row r="218" spans="2:13" s="19" customFormat="1" ht="15" x14ac:dyDescent="0.25">
      <c r="B218" s="8"/>
      <c r="C218" s="404">
        <v>2017</v>
      </c>
      <c r="D218" s="404">
        <v>2018</v>
      </c>
      <c r="E218" s="404">
        <v>2019</v>
      </c>
      <c r="F218" s="404">
        <v>2020</v>
      </c>
      <c r="G218" s="404">
        <v>2021</v>
      </c>
      <c r="H218" s="404" t="s">
        <v>716</v>
      </c>
      <c r="I218"/>
      <c r="J218"/>
      <c r="K218"/>
      <c r="L218"/>
      <c r="M218"/>
    </row>
    <row r="219" spans="2:13" s="19" customFormat="1" ht="15" x14ac:dyDescent="0.25">
      <c r="B219" s="414" t="s">
        <v>715</v>
      </c>
      <c r="C219" s="203">
        <v>32</v>
      </c>
      <c r="D219" s="203">
        <v>31</v>
      </c>
      <c r="E219" s="203">
        <v>31</v>
      </c>
      <c r="F219" s="203">
        <v>26</v>
      </c>
      <c r="G219" s="203">
        <v>21</v>
      </c>
      <c r="H219" s="413">
        <f>(G219-C219)/C219</f>
        <v>-0.34375</v>
      </c>
      <c r="I219"/>
      <c r="J219"/>
      <c r="K219"/>
      <c r="L219"/>
      <c r="M219"/>
    </row>
    <row r="220" spans="2:13" s="19" customFormat="1" ht="15" x14ac:dyDescent="0.25">
      <c r="B220" s="415" t="s">
        <v>717</v>
      </c>
      <c r="C220"/>
      <c r="D220"/>
      <c r="E220"/>
      <c r="F220"/>
      <c r="G220"/>
      <c r="H220"/>
      <c r="I220"/>
      <c r="J220"/>
      <c r="K220"/>
      <c r="L220"/>
      <c r="M220"/>
    </row>
    <row r="221" spans="2:13" s="19" customFormat="1" ht="15" x14ac:dyDescent="0.25">
      <c r="B221" s="415"/>
      <c r="C221"/>
      <c r="D221"/>
      <c r="E221"/>
      <c r="F221"/>
      <c r="G221"/>
      <c r="H221"/>
      <c r="I221"/>
      <c r="J221"/>
      <c r="K221"/>
      <c r="L221"/>
      <c r="M221"/>
    </row>
    <row r="222" spans="2:13" s="19" customFormat="1" ht="14.25" customHeight="1" x14ac:dyDescent="0.25">
      <c r="B222" s="419" t="s">
        <v>732</v>
      </c>
      <c r="C222"/>
      <c r="D222"/>
      <c r="E222"/>
      <c r="F222"/>
      <c r="G222"/>
      <c r="H222"/>
      <c r="I222"/>
      <c r="J222"/>
      <c r="K222"/>
      <c r="L222"/>
      <c r="M222"/>
    </row>
    <row r="223" spans="2:13" s="19" customFormat="1" ht="42.75" x14ac:dyDescent="0.2">
      <c r="B223" s="8"/>
      <c r="C223" s="403" t="s">
        <v>718</v>
      </c>
      <c r="D223" s="403" t="s">
        <v>719</v>
      </c>
      <c r="E223" s="403" t="s">
        <v>720</v>
      </c>
      <c r="F223" s="403" t="s">
        <v>721</v>
      </c>
      <c r="G223" s="403" t="s">
        <v>722</v>
      </c>
      <c r="H223" s="403" t="s">
        <v>723</v>
      </c>
      <c r="I223" s="403" t="s">
        <v>724</v>
      </c>
      <c r="J223" s="403" t="s">
        <v>725</v>
      </c>
      <c r="K223" s="403" t="s">
        <v>726</v>
      </c>
      <c r="L223" s="403" t="s">
        <v>727</v>
      </c>
      <c r="M223" s="403" t="s">
        <v>728</v>
      </c>
    </row>
    <row r="224" spans="2:13" s="19" customFormat="1" x14ac:dyDescent="0.2">
      <c r="B224" s="414" t="s">
        <v>2</v>
      </c>
      <c r="C224" s="417">
        <v>1</v>
      </c>
      <c r="D224" s="417">
        <v>2</v>
      </c>
      <c r="E224" s="417">
        <v>8</v>
      </c>
      <c r="F224" s="417">
        <v>0</v>
      </c>
      <c r="G224" s="417">
        <v>2</v>
      </c>
      <c r="H224" s="417">
        <v>0</v>
      </c>
      <c r="I224" s="417">
        <v>0</v>
      </c>
      <c r="J224" s="417">
        <v>5</v>
      </c>
      <c r="K224" s="417">
        <v>0</v>
      </c>
      <c r="L224" s="417">
        <v>3</v>
      </c>
      <c r="M224" s="417">
        <v>21</v>
      </c>
    </row>
    <row r="225" spans="2:13" s="19" customFormat="1" ht="15" x14ac:dyDescent="0.25">
      <c r="B225" s="415" t="s">
        <v>729</v>
      </c>
      <c r="C225"/>
      <c r="D225"/>
      <c r="E225"/>
      <c r="F225"/>
      <c r="G225"/>
      <c r="H225"/>
      <c r="I225"/>
      <c r="J225"/>
      <c r="K225"/>
      <c r="L225"/>
      <c r="M225"/>
    </row>
    <row r="226" spans="2:13" s="19" customFormat="1" x14ac:dyDescent="0.2"/>
    <row r="227" spans="2:13" s="19" customFormat="1" x14ac:dyDescent="0.2"/>
    <row r="228" spans="2:13" s="19" customFormat="1" x14ac:dyDescent="0.2"/>
    <row r="229" spans="2:13" s="19" customFormat="1" x14ac:dyDescent="0.2"/>
    <row r="230" spans="2:13" s="19" customFormat="1" x14ac:dyDescent="0.2"/>
    <row r="231" spans="2:13" s="19" customFormat="1" x14ac:dyDescent="0.2"/>
    <row r="232" spans="2:13" s="19" customFormat="1" x14ac:dyDescent="0.2"/>
    <row r="233" spans="2:13" s="19" customFormat="1" x14ac:dyDescent="0.2"/>
    <row r="234" spans="2:13" s="19" customFormat="1" x14ac:dyDescent="0.2"/>
    <row r="235" spans="2:13" s="19" customFormat="1" x14ac:dyDescent="0.2">
      <c r="B235" s="12"/>
      <c r="C235" s="12"/>
      <c r="D235" s="12"/>
    </row>
    <row r="236" spans="2:13" s="19" customFormat="1" x14ac:dyDescent="0.2">
      <c r="B236" s="12"/>
      <c r="C236" s="12"/>
      <c r="D236" s="12"/>
    </row>
    <row r="237" spans="2:13" s="19" customFormat="1" x14ac:dyDescent="0.2">
      <c r="B237" s="12"/>
      <c r="C237" s="12"/>
      <c r="D237" s="12"/>
    </row>
    <row r="238" spans="2:13" s="19" customFormat="1" x14ac:dyDescent="0.2">
      <c r="B238" s="12"/>
      <c r="C238" s="12"/>
      <c r="D238" s="12"/>
      <c r="E238" s="12"/>
      <c r="F238" s="12"/>
      <c r="G238" s="12"/>
      <c r="H238" s="12"/>
    </row>
    <row r="239" spans="2:13" x14ac:dyDescent="0.2">
      <c r="I239" s="19"/>
    </row>
    <row r="264" spans="2:19" x14ac:dyDescent="0.2">
      <c r="B264" s="7"/>
    </row>
    <row r="265" spans="2:19" x14ac:dyDescent="0.2">
      <c r="L265" s="7"/>
      <c r="M265" s="7"/>
      <c r="N265" s="7"/>
      <c r="O265" s="7"/>
      <c r="P265" s="7"/>
      <c r="Q265" s="7"/>
      <c r="R265" s="7"/>
      <c r="S265" s="7"/>
    </row>
    <row r="266" spans="2:19" x14ac:dyDescent="0.2">
      <c r="L266" s="7"/>
      <c r="M266" s="7"/>
      <c r="N266" s="7"/>
      <c r="O266" s="7"/>
      <c r="P266" s="7"/>
      <c r="Q266" s="7"/>
      <c r="R266" s="7"/>
      <c r="S266" s="7"/>
    </row>
    <row r="267" spans="2:19" x14ac:dyDescent="0.2">
      <c r="L267" s="7"/>
      <c r="M267" s="7"/>
      <c r="N267" s="7"/>
      <c r="O267" s="7"/>
      <c r="P267" s="7"/>
      <c r="Q267" s="7"/>
      <c r="R267" s="7"/>
      <c r="S267" s="7"/>
    </row>
    <row r="268" spans="2:19" x14ac:dyDescent="0.2">
      <c r="L268" s="7"/>
      <c r="M268" s="7"/>
      <c r="N268" s="7"/>
      <c r="O268" s="7"/>
      <c r="P268" s="7"/>
      <c r="Q268" s="7"/>
      <c r="R268" s="7"/>
      <c r="S268" s="7"/>
    </row>
  </sheetData>
  <mergeCells count="20">
    <mergeCell ref="F22:G22"/>
    <mergeCell ref="I22:J22"/>
    <mergeCell ref="B1:H1"/>
    <mergeCell ref="B2:H2"/>
    <mergeCell ref="D5:I5"/>
    <mergeCell ref="J5:O5"/>
    <mergeCell ref="D6:E6"/>
    <mergeCell ref="F6:G6"/>
    <mergeCell ref="H6:I6"/>
    <mergeCell ref="J6:L6"/>
    <mergeCell ref="M6:O6"/>
    <mergeCell ref="C152:E152"/>
    <mergeCell ref="F152:H152"/>
    <mergeCell ref="C40:F40"/>
    <mergeCell ref="G40:J40"/>
    <mergeCell ref="C101:F101"/>
    <mergeCell ref="C56:E56"/>
    <mergeCell ref="F56:H56"/>
    <mergeCell ref="I56:K56"/>
    <mergeCell ref="K40:N40"/>
  </mergeCells>
  <conditionalFormatting sqref="C192:C198">
    <cfRule type="colorScale" priority="20">
      <colorScale>
        <cfvo type="min"/>
        <cfvo type="percentile" val="50"/>
        <cfvo type="max"/>
        <color rgb="FFF8696B"/>
        <color rgb="FFFFEB84"/>
        <color rgb="FF63BE7B"/>
      </colorScale>
    </cfRule>
  </conditionalFormatting>
  <conditionalFormatting sqref="D192:D198">
    <cfRule type="colorScale" priority="19">
      <colorScale>
        <cfvo type="min"/>
        <cfvo type="percentile" val="50"/>
        <cfvo type="max"/>
        <color rgb="FFF8696B"/>
        <color rgb="FFFFEB84"/>
        <color rgb="FF63BE7B"/>
      </colorScale>
    </cfRule>
  </conditionalFormatting>
  <conditionalFormatting sqref="E192:E198">
    <cfRule type="colorScale" priority="18">
      <colorScale>
        <cfvo type="min"/>
        <cfvo type="percentile" val="50"/>
        <cfvo type="max"/>
        <color rgb="FFF8696B"/>
        <color rgb="FFFFEB84"/>
        <color rgb="FF63BE7B"/>
      </colorScale>
    </cfRule>
  </conditionalFormatting>
  <conditionalFormatting sqref="F192:F198">
    <cfRule type="colorScale" priority="17">
      <colorScale>
        <cfvo type="min"/>
        <cfvo type="percentile" val="50"/>
        <cfvo type="max"/>
        <color rgb="FFF8696B"/>
        <color rgb="FFFFEB84"/>
        <color rgb="FF63BE7B"/>
      </colorScale>
    </cfRule>
  </conditionalFormatting>
  <conditionalFormatting sqref="G192:G198">
    <cfRule type="colorScale" priority="16">
      <colorScale>
        <cfvo type="min"/>
        <cfvo type="percentile" val="50"/>
        <cfvo type="max"/>
        <color rgb="FFF8696B"/>
        <color rgb="FFFFEB84"/>
        <color rgb="FF63BE7B"/>
      </colorScale>
    </cfRule>
  </conditionalFormatting>
  <conditionalFormatting sqref="H192:I198">
    <cfRule type="colorScale" priority="15">
      <colorScale>
        <cfvo type="min"/>
        <cfvo type="percentile" val="50"/>
        <cfvo type="max"/>
        <color rgb="FFF8696B"/>
        <color rgb="FFFFEB84"/>
        <color rgb="FF63BE7B"/>
      </colorScale>
    </cfRule>
  </conditionalFormatting>
  <conditionalFormatting sqref="C170:G170">
    <cfRule type="colorScale" priority="14">
      <colorScale>
        <cfvo type="min"/>
        <cfvo type="percentile" val="50"/>
        <cfvo type="max"/>
        <color rgb="FFF8696B"/>
        <color rgb="FFFFEB84"/>
        <color rgb="FF63BE7B"/>
      </colorScale>
    </cfRule>
  </conditionalFormatting>
  <conditionalFormatting sqref="C171:G176">
    <cfRule type="colorScale" priority="13">
      <colorScale>
        <cfvo type="min"/>
        <cfvo type="percentile" val="50"/>
        <cfvo type="max"/>
        <color rgb="FFF8696B"/>
        <color rgb="FFFFEB84"/>
        <color rgb="FF63BE7B"/>
      </colorScale>
    </cfRule>
  </conditionalFormatting>
  <conditionalFormatting sqref="D103:D109">
    <cfRule type="colorScale" priority="98">
      <colorScale>
        <cfvo type="min"/>
        <cfvo type="percentile" val="50"/>
        <cfvo type="max"/>
        <color rgb="FF63BE7B"/>
        <color rgb="FFFFEB84"/>
        <color rgb="FFF8696B"/>
      </colorScale>
    </cfRule>
  </conditionalFormatting>
  <conditionalFormatting sqref="E103:E109">
    <cfRule type="colorScale" priority="99">
      <colorScale>
        <cfvo type="min"/>
        <cfvo type="percentile" val="50"/>
        <cfvo type="max"/>
        <color rgb="FF63BE7B"/>
        <color rgb="FFFFEB84"/>
        <color rgb="FFF8696B"/>
      </colorScale>
    </cfRule>
  </conditionalFormatting>
  <conditionalFormatting sqref="F103:F109">
    <cfRule type="colorScale" priority="100">
      <colorScale>
        <cfvo type="min"/>
        <cfvo type="percentile" val="50"/>
        <cfvo type="max"/>
        <color rgb="FF63BE7B"/>
        <color rgb="FFFFEB84"/>
        <color rgb="FFF8696B"/>
      </colorScale>
    </cfRule>
  </conditionalFormatting>
  <conditionalFormatting sqref="H103:H109">
    <cfRule type="colorScale" priority="101">
      <colorScale>
        <cfvo type="min"/>
        <cfvo type="percentile" val="50"/>
        <cfvo type="max"/>
        <color rgb="FF63BE7B"/>
        <color rgb="FFFFEB84"/>
        <color rgb="FFF8696B"/>
      </colorScale>
    </cfRule>
  </conditionalFormatting>
  <conditionalFormatting sqref="I103:I109">
    <cfRule type="colorScale" priority="102">
      <colorScale>
        <cfvo type="min"/>
        <cfvo type="percentile" val="50"/>
        <cfvo type="max"/>
        <color rgb="FF63BE7B"/>
        <color rgb="FFFFEB84"/>
        <color rgb="FFF8696B"/>
      </colorScale>
    </cfRule>
  </conditionalFormatting>
  <conditionalFormatting sqref="J103:J109">
    <cfRule type="colorScale" priority="103">
      <colorScale>
        <cfvo type="min"/>
        <cfvo type="percentile" val="50"/>
        <cfvo type="max"/>
        <color rgb="FF63BE7B"/>
        <color rgb="FFFFEB84"/>
        <color rgb="FFF8696B"/>
      </colorScale>
    </cfRule>
  </conditionalFormatting>
  <conditionalFormatting sqref="D17:H18">
    <cfRule type="colorScale" priority="12">
      <colorScale>
        <cfvo type="min"/>
        <cfvo type="percentile" val="50"/>
        <cfvo type="max"/>
        <color rgb="FFF8696B"/>
        <color rgb="FFFFEB84"/>
        <color rgb="FF63BE7B"/>
      </colorScale>
    </cfRule>
  </conditionalFormatting>
  <conditionalFormatting sqref="H103:J109 C103:F109">
    <cfRule type="colorScale" priority="233">
      <colorScale>
        <cfvo type="min"/>
        <cfvo type="percentile" val="50"/>
        <cfvo type="max"/>
        <color rgb="FF63BE7B"/>
        <color rgb="FFFFEB84"/>
        <color rgb="FFF8696B"/>
      </colorScale>
    </cfRule>
  </conditionalFormatting>
  <conditionalFormatting sqref="H101">
    <cfRule type="colorScale" priority="1">
      <colorScale>
        <cfvo type="min"/>
        <cfvo type="percentile" val="50"/>
        <cfvo type="max"/>
        <color rgb="FF63BE7B"/>
        <color rgb="FFFFEB84"/>
        <color rgb="FFF8696B"/>
      </colorScale>
    </cfRule>
  </conditionalFormatting>
  <conditionalFormatting sqref="H101">
    <cfRule type="colorScale" priority="2">
      <colorScale>
        <cfvo type="min"/>
        <cfvo type="percentile" val="50"/>
        <cfvo type="max"/>
        <color rgb="FF63BE7B"/>
        <color rgb="FFFFEB84"/>
        <color rgb="FFF8696B"/>
      </colorScale>
    </cfRule>
  </conditionalFormatting>
  <hyperlinks>
    <hyperlink ref="D12" r:id="rId1" xr:uid="{622F9956-E404-4613-BC60-0F6430C9B5A0}"/>
    <hyperlink ref="B19" r:id="rId2" xr:uid="{95DC354E-7DC9-435D-9CFE-C1017E7ABA17}"/>
    <hyperlink ref="B53" r:id="rId3" xr:uid="{5FD4DCF2-D506-417E-8B49-5D2BF3D14EFB}"/>
    <hyperlink ref="B44" r:id="rId4" xr:uid="{27A2F576-3EE0-4A23-9864-23E65BB34EA1}"/>
    <hyperlink ref="B60" r:id="rId5" xr:uid="{1ED265C5-FBA8-4320-B7D2-F8A8B53143CE}"/>
    <hyperlink ref="B25" r:id="rId6" xr:uid="{A575A98F-0883-436C-8FBD-4FD217547D59}"/>
    <hyperlink ref="B166" r:id="rId7" xr:uid="{C7E3836B-4425-4A29-ABFA-1277ACB7C851}"/>
    <hyperlink ref="B177" r:id="rId8" xr:uid="{F72D3F65-603E-47F8-B3C8-56AF55424C73}"/>
    <hyperlink ref="B188" r:id="rId9" xr:uid="{A0928D7A-294E-44A3-9891-9D9684A917D0}"/>
    <hyperlink ref="B199" r:id="rId10" xr:uid="{0B0758B9-E27A-49CD-9DA2-A8CFA546EFF4}"/>
    <hyperlink ref="B77" r:id="rId11" xr:uid="{D35FEDE5-D522-4423-B4D2-429437892235}"/>
    <hyperlink ref="B99" r:id="rId12" xr:uid="{FB3C2DAC-238C-4742-B2D9-9E9D4B91DD74}"/>
    <hyperlink ref="B31" r:id="rId13" xr:uid="{316F77D2-75B3-488A-B421-1B00A421FC48}"/>
    <hyperlink ref="I31" r:id="rId14" xr:uid="{A7B036DA-2645-485A-B92A-2F06D369D204}"/>
    <hyperlink ref="B37" r:id="rId15" xr:uid="{72E7112A-BA60-48CC-8BF0-9BA9D2DBE04E}"/>
    <hyperlink ref="B110" r:id="rId16" xr:uid="{EB43B8A1-9CF4-4318-8458-4A4733AC3215}"/>
  </hyperlinks>
  <pageMargins left="0.7" right="0.7" top="0.75" bottom="0.75" header="0.3" footer="0.3"/>
  <pageSetup paperSize="9" orientation="portrait" horizontalDpi="300" verticalDpi="300" r:id="rId17"/>
  <drawing r:id="rId18"/>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BDFF6D-1528-4D3F-8C38-76AB2717EADA}">
  <dimension ref="A1:AD125"/>
  <sheetViews>
    <sheetView showGridLines="0" zoomScale="85" zoomScaleNormal="85" workbookViewId="0">
      <selection activeCell="K163" sqref="K163"/>
    </sheetView>
  </sheetViews>
  <sheetFormatPr defaultColWidth="9.140625" defaultRowHeight="14.25" x14ac:dyDescent="0.2"/>
  <cols>
    <col min="1" max="1" width="5.5703125" style="12" customWidth="1"/>
    <col min="2" max="2" width="44.42578125" style="12" customWidth="1"/>
    <col min="3" max="3" width="36.5703125" style="12" customWidth="1"/>
    <col min="4" max="16" width="15.7109375" style="12" customWidth="1"/>
    <col min="17" max="17" width="24.85546875" style="12" customWidth="1"/>
    <col min="18" max="21" width="15.7109375" style="12" customWidth="1"/>
    <col min="22" max="22" width="11.85546875" style="12" bestFit="1" customWidth="1"/>
    <col min="23" max="23" width="10.7109375" style="12" customWidth="1"/>
    <col min="24" max="24" width="12.7109375" style="12" customWidth="1"/>
    <col min="25" max="25" width="9.140625" style="12"/>
    <col min="26" max="26" width="17.42578125" style="12" bestFit="1" customWidth="1"/>
    <col min="27" max="27" width="9.140625" style="12"/>
    <col min="28" max="28" width="10.28515625" style="12" bestFit="1" customWidth="1"/>
    <col min="29" max="29" width="11.85546875" style="12" bestFit="1" customWidth="1"/>
    <col min="30" max="16384" width="9.140625" style="12"/>
  </cols>
  <sheetData>
    <row r="1" spans="2:29" x14ac:dyDescent="0.2">
      <c r="B1" s="145"/>
    </row>
    <row r="2" spans="2:29" x14ac:dyDescent="0.2">
      <c r="B2" s="503" t="s">
        <v>1</v>
      </c>
      <c r="C2" s="504"/>
      <c r="D2" s="504"/>
      <c r="E2" s="504"/>
      <c r="F2" s="504"/>
      <c r="G2" s="504"/>
      <c r="H2" s="505"/>
    </row>
    <row r="3" spans="2:29" x14ac:dyDescent="0.2">
      <c r="B3" s="506" t="s">
        <v>132</v>
      </c>
      <c r="C3" s="507"/>
      <c r="D3" s="507"/>
      <c r="E3" s="507"/>
      <c r="F3" s="507"/>
      <c r="G3" s="507"/>
      <c r="H3" s="508"/>
      <c r="Q3" s="142"/>
      <c r="R3" s="142"/>
      <c r="S3" s="142"/>
      <c r="T3" s="142"/>
      <c r="U3" s="142"/>
      <c r="V3" s="142"/>
      <c r="W3" s="142"/>
      <c r="X3" s="142"/>
      <c r="Y3" s="142"/>
      <c r="Z3" s="142"/>
      <c r="AA3" s="142"/>
      <c r="AB3" s="142"/>
      <c r="AC3" s="142"/>
    </row>
    <row r="4" spans="2:29" x14ac:dyDescent="0.2">
      <c r="B4" s="23"/>
      <c r="C4" s="23"/>
      <c r="D4" s="23"/>
      <c r="E4" s="23"/>
      <c r="F4" s="23"/>
      <c r="G4" s="23"/>
      <c r="H4" s="23"/>
      <c r="Q4" s="142"/>
      <c r="R4" s="142"/>
      <c r="S4" s="142"/>
      <c r="T4" s="142"/>
      <c r="U4" s="142"/>
      <c r="V4" s="142"/>
      <c r="W4" s="142"/>
      <c r="X4" s="142"/>
      <c r="Y4" s="142"/>
      <c r="Z4" s="142"/>
      <c r="AA4" s="142"/>
      <c r="AB4" s="142"/>
      <c r="AC4" s="142"/>
    </row>
    <row r="5" spans="2:29" ht="15" x14ac:dyDescent="0.25">
      <c r="B5" s="24" t="s">
        <v>344</v>
      </c>
      <c r="Q5" s="179" t="s">
        <v>489</v>
      </c>
      <c r="R5" s="149"/>
      <c r="S5" s="524"/>
      <c r="T5" s="524"/>
      <c r="U5" s="524"/>
      <c r="V5" s="524"/>
      <c r="W5" s="524"/>
      <c r="X5" s="524"/>
      <c r="Y5" s="524"/>
      <c r="Z5" s="524"/>
      <c r="AA5" s="524"/>
      <c r="AB5" s="524"/>
      <c r="AC5" s="524"/>
    </row>
    <row r="6" spans="2:29" ht="30" customHeight="1" x14ac:dyDescent="0.25">
      <c r="B6" s="32"/>
      <c r="C6" s="55"/>
      <c r="D6" s="497" t="s">
        <v>133</v>
      </c>
      <c r="E6" s="497"/>
      <c r="F6" s="497"/>
      <c r="G6" s="497"/>
      <c r="H6" s="497"/>
      <c r="I6" s="497"/>
      <c r="J6" s="503" t="s">
        <v>134</v>
      </c>
      <c r="K6" s="504"/>
      <c r="L6" s="504"/>
      <c r="M6" s="504"/>
      <c r="N6" s="504"/>
      <c r="O6" s="505"/>
      <c r="Q6" s="327"/>
      <c r="R6" s="328" t="s">
        <v>2</v>
      </c>
      <c r="S6" s="327" t="s">
        <v>22</v>
      </c>
      <c r="T6" s="525"/>
      <c r="U6" s="525"/>
      <c r="V6" s="525"/>
      <c r="W6" s="525"/>
      <c r="X6" s="525"/>
      <c r="Y6" s="525"/>
      <c r="Z6" s="525"/>
      <c r="AA6" s="525"/>
      <c r="AB6" s="525"/>
      <c r="AC6" s="525"/>
    </row>
    <row r="7" spans="2:29" ht="15" x14ac:dyDescent="0.25">
      <c r="B7" s="56"/>
      <c r="C7" s="58"/>
      <c r="D7" s="526" t="s">
        <v>135</v>
      </c>
      <c r="E7" s="526"/>
      <c r="F7" s="526" t="s">
        <v>136</v>
      </c>
      <c r="G7" s="526"/>
      <c r="H7" s="526" t="s">
        <v>137</v>
      </c>
      <c r="I7" s="526"/>
      <c r="J7" s="526" t="s">
        <v>138</v>
      </c>
      <c r="K7" s="526"/>
      <c r="L7" s="526"/>
      <c r="M7" s="526" t="s">
        <v>139</v>
      </c>
      <c r="N7" s="526"/>
      <c r="O7" s="526"/>
      <c r="Q7" s="321" t="s">
        <v>488</v>
      </c>
      <c r="R7" s="323">
        <v>5.1999999999999998E-2</v>
      </c>
      <c r="S7" s="324">
        <v>1.4999999999999999E-2</v>
      </c>
      <c r="T7" s="152"/>
      <c r="U7" s="152"/>
      <c r="V7" s="152"/>
      <c r="W7" s="152"/>
      <c r="X7" s="151"/>
      <c r="Y7" s="151"/>
      <c r="Z7" s="151"/>
      <c r="AA7" s="152"/>
      <c r="AB7" s="152"/>
      <c r="AC7" s="152"/>
    </row>
    <row r="8" spans="2:29" ht="27.6" customHeight="1" x14ac:dyDescent="0.25">
      <c r="B8" s="57"/>
      <c r="C8" s="138" t="s">
        <v>140</v>
      </c>
      <c r="D8" s="138" t="s">
        <v>141</v>
      </c>
      <c r="E8" s="138" t="s">
        <v>142</v>
      </c>
      <c r="F8" s="138" t="s">
        <v>97</v>
      </c>
      <c r="G8" s="138" t="s">
        <v>98</v>
      </c>
      <c r="H8" s="138" t="s">
        <v>143</v>
      </c>
      <c r="I8" s="138" t="s">
        <v>144</v>
      </c>
      <c r="J8" s="138" t="s">
        <v>69</v>
      </c>
      <c r="K8" s="138" t="s">
        <v>70</v>
      </c>
      <c r="L8" s="138" t="s">
        <v>49</v>
      </c>
      <c r="M8" s="138" t="s">
        <v>145</v>
      </c>
      <c r="N8" s="138" t="s">
        <v>146</v>
      </c>
      <c r="O8" s="138" t="s">
        <v>87</v>
      </c>
      <c r="Q8" s="321" t="s">
        <v>479</v>
      </c>
      <c r="R8" s="324">
        <v>0.255</v>
      </c>
      <c r="S8" s="324">
        <v>0.28299999999999997</v>
      </c>
      <c r="T8" s="154"/>
      <c r="U8" s="154"/>
      <c r="V8" s="154"/>
      <c r="W8" s="154"/>
      <c r="X8" s="154"/>
      <c r="Y8" s="154"/>
      <c r="Z8" s="154"/>
      <c r="AA8" s="154"/>
      <c r="AB8" s="154"/>
      <c r="AC8" s="154"/>
    </row>
    <row r="9" spans="2:29" x14ac:dyDescent="0.2">
      <c r="B9" s="21" t="s">
        <v>2</v>
      </c>
      <c r="C9" s="122">
        <v>5.1700000000000003E-2</v>
      </c>
      <c r="D9" s="122">
        <v>0.12271000000000001</v>
      </c>
      <c r="E9" s="122">
        <v>2.3520000000000003E-2</v>
      </c>
      <c r="F9" s="122">
        <v>5.9320000000000005E-2</v>
      </c>
      <c r="G9" s="122"/>
      <c r="H9" s="122">
        <v>3.3309999999999999E-2</v>
      </c>
      <c r="I9" s="122">
        <v>6.6660000000000011E-2</v>
      </c>
      <c r="J9" s="122">
        <v>7.3270000000000002E-2</v>
      </c>
      <c r="K9" s="122"/>
      <c r="L9" s="122"/>
      <c r="M9" s="122">
        <v>4.9550000000000004E-2</v>
      </c>
      <c r="N9" s="122">
        <v>7.8020000000000006E-2</v>
      </c>
      <c r="O9" s="122">
        <v>3.8080000000000003E-2</v>
      </c>
      <c r="Q9" s="321" t="s">
        <v>480</v>
      </c>
      <c r="R9" s="324">
        <v>0.66500000000000004</v>
      </c>
      <c r="S9" s="324">
        <v>0.70799999999999996</v>
      </c>
      <c r="T9" s="154"/>
      <c r="U9" s="154"/>
      <c r="V9" s="154"/>
      <c r="W9" s="154"/>
      <c r="X9" s="154"/>
      <c r="Y9" s="154"/>
      <c r="Z9" s="154"/>
      <c r="AA9" s="154"/>
      <c r="AB9" s="154"/>
      <c r="AC9" s="154"/>
    </row>
    <row r="10" spans="2:29" x14ac:dyDescent="0.2">
      <c r="B10" s="21" t="s">
        <v>22</v>
      </c>
      <c r="C10" s="122">
        <v>1.5330000000000002E-2</v>
      </c>
      <c r="D10" s="122">
        <v>3.4690000000000006E-2</v>
      </c>
      <c r="E10" s="122">
        <v>6.8700000000000002E-3</v>
      </c>
      <c r="F10" s="122">
        <v>1.61E-2</v>
      </c>
      <c r="G10" s="122">
        <v>1.3960000000000002E-2</v>
      </c>
      <c r="H10" s="122">
        <v>1.5010000000000001E-2</v>
      </c>
      <c r="I10" s="122">
        <v>1.5650000000000001E-2</v>
      </c>
      <c r="J10" s="122">
        <v>1.421E-2</v>
      </c>
      <c r="K10" s="122">
        <v>1.2460000000000001E-2</v>
      </c>
      <c r="L10" s="122">
        <v>2.6710000000000001E-2</v>
      </c>
      <c r="M10" s="122">
        <v>1.1780000000000001E-2</v>
      </c>
      <c r="N10" s="122">
        <v>1.4500000000000001E-2</v>
      </c>
      <c r="O10" s="122">
        <v>1.8350000000000002E-2</v>
      </c>
      <c r="Q10" s="322" t="s">
        <v>481</v>
      </c>
      <c r="R10" s="325">
        <v>3.5999999999999997E-2</v>
      </c>
      <c r="S10" s="325">
        <v>2.5000000000000001E-2</v>
      </c>
      <c r="T10" s="142"/>
      <c r="U10" s="142"/>
      <c r="V10" s="142"/>
      <c r="W10" s="142"/>
      <c r="X10" s="142"/>
      <c r="Y10" s="142"/>
      <c r="Z10" s="142"/>
      <c r="AA10" s="142"/>
      <c r="AB10" s="142"/>
      <c r="AC10" s="142"/>
    </row>
    <row r="11" spans="2:29" x14ac:dyDescent="0.2">
      <c r="B11" s="12" t="s">
        <v>149</v>
      </c>
      <c r="Q11" s="322" t="s">
        <v>482</v>
      </c>
      <c r="R11" s="325">
        <v>7.1999999999999995E-2</v>
      </c>
      <c r="S11" s="325">
        <v>0.08</v>
      </c>
      <c r="T11" s="142"/>
      <c r="U11" s="142"/>
      <c r="V11" s="142"/>
      <c r="W11" s="142"/>
      <c r="X11" s="142"/>
      <c r="Y11" s="142"/>
      <c r="Z11" s="142"/>
      <c r="AA11" s="142"/>
      <c r="AB11" s="142"/>
      <c r="AC11" s="142"/>
    </row>
    <row r="12" spans="2:29" ht="15" x14ac:dyDescent="0.25">
      <c r="B12" s="236" t="s">
        <v>149</v>
      </c>
      <c r="C12" s="59"/>
      <c r="D12" s="59"/>
      <c r="E12" s="59"/>
      <c r="F12" s="59"/>
      <c r="G12" s="59"/>
      <c r="H12" s="59"/>
      <c r="I12" s="59"/>
      <c r="J12" s="59"/>
      <c r="K12" s="59"/>
      <c r="L12" s="59"/>
      <c r="M12" s="59"/>
      <c r="N12" s="59"/>
      <c r="O12" s="59"/>
      <c r="Q12" s="322" t="s">
        <v>483</v>
      </c>
      <c r="R12" s="325">
        <v>0.111</v>
      </c>
      <c r="S12" s="325">
        <v>4.3999999999999997E-2</v>
      </c>
      <c r="T12" s="142"/>
      <c r="U12" s="142"/>
      <c r="V12" s="142"/>
      <c r="W12" s="142"/>
      <c r="X12" s="142"/>
      <c r="Y12" s="142"/>
      <c r="Z12" s="142"/>
      <c r="AA12" s="142"/>
      <c r="AB12" s="142"/>
      <c r="AC12" s="142"/>
    </row>
    <row r="13" spans="2:29" ht="15" x14ac:dyDescent="0.25">
      <c r="B13" s="236"/>
      <c r="C13" s="59"/>
      <c r="D13" s="59"/>
      <c r="E13" s="59"/>
      <c r="F13" s="59"/>
      <c r="G13" s="59"/>
      <c r="H13" s="59"/>
      <c r="I13" s="59"/>
      <c r="J13" s="59"/>
      <c r="K13" s="59"/>
      <c r="L13" s="59"/>
      <c r="M13" s="59"/>
      <c r="N13" s="59"/>
      <c r="O13" s="59"/>
      <c r="Q13" s="322" t="s">
        <v>484</v>
      </c>
      <c r="R13" s="325">
        <v>0.60599999999999998</v>
      </c>
      <c r="S13" s="325">
        <v>0.64900000000000002</v>
      </c>
      <c r="T13" s="142"/>
      <c r="U13" s="142"/>
      <c r="V13" s="142"/>
      <c r="W13" s="142"/>
      <c r="X13" s="142"/>
      <c r="Y13" s="142"/>
      <c r="Z13" s="142"/>
      <c r="AA13" s="142"/>
      <c r="AB13" s="142"/>
      <c r="AC13" s="142"/>
    </row>
    <row r="14" spans="2:29" ht="15" x14ac:dyDescent="0.25">
      <c r="B14" s="24" t="s">
        <v>345</v>
      </c>
      <c r="Q14" s="322" t="s">
        <v>485</v>
      </c>
      <c r="R14" s="325">
        <v>0.316</v>
      </c>
      <c r="S14" s="325">
        <v>0.24399999999999999</v>
      </c>
      <c r="T14" s="142"/>
      <c r="U14" s="142"/>
      <c r="V14" s="142"/>
      <c r="W14" s="142"/>
      <c r="X14" s="142"/>
      <c r="Y14" s="142"/>
      <c r="Z14" s="142"/>
      <c r="AA14" s="142"/>
      <c r="AB14" s="142"/>
      <c r="AC14" s="142"/>
    </row>
    <row r="15" spans="2:29" ht="14.45" customHeight="1" x14ac:dyDescent="0.2">
      <c r="B15" s="32"/>
      <c r="C15" s="55"/>
      <c r="D15" s="497" t="s">
        <v>150</v>
      </c>
      <c r="E15" s="497"/>
      <c r="F15" s="497"/>
      <c r="G15" s="497"/>
      <c r="H15" s="497"/>
      <c r="I15" s="497"/>
      <c r="J15" s="503" t="s">
        <v>151</v>
      </c>
      <c r="K15" s="504"/>
      <c r="L15" s="504"/>
      <c r="M15" s="504"/>
      <c r="N15" s="504"/>
      <c r="O15" s="505"/>
      <c r="Q15" s="322" t="s">
        <v>486</v>
      </c>
      <c r="R15" s="325">
        <v>0.495</v>
      </c>
      <c r="S15" s="325">
        <v>0.41399999999999998</v>
      </c>
      <c r="T15" s="142"/>
      <c r="U15" s="142"/>
      <c r="V15" s="142"/>
      <c r="W15" s="142"/>
      <c r="X15" s="142"/>
      <c r="Y15" s="142"/>
      <c r="Z15" s="142"/>
      <c r="AA15" s="142"/>
      <c r="AB15" s="142"/>
      <c r="AC15" s="142"/>
    </row>
    <row r="16" spans="2:29" s="59" customFormat="1" ht="13.9" customHeight="1" x14ac:dyDescent="0.25">
      <c r="B16" s="56"/>
      <c r="C16" s="58"/>
      <c r="D16" s="526" t="s">
        <v>135</v>
      </c>
      <c r="E16" s="526"/>
      <c r="F16" s="526" t="s">
        <v>136</v>
      </c>
      <c r="G16" s="526"/>
      <c r="H16" s="526" t="s">
        <v>137</v>
      </c>
      <c r="I16" s="526"/>
      <c r="J16" s="526" t="s">
        <v>138</v>
      </c>
      <c r="K16" s="526"/>
      <c r="L16" s="526"/>
      <c r="M16" s="526" t="s">
        <v>139</v>
      </c>
      <c r="N16" s="526"/>
      <c r="O16" s="526"/>
      <c r="Q16" s="322" t="s">
        <v>487</v>
      </c>
      <c r="R16" s="326">
        <v>25800</v>
      </c>
      <c r="S16" s="326">
        <v>29100</v>
      </c>
      <c r="T16" s="156"/>
      <c r="U16" s="156"/>
      <c r="V16" s="156"/>
      <c r="W16" s="156"/>
      <c r="X16" s="156"/>
      <c r="Y16" s="156"/>
      <c r="Z16" s="156"/>
      <c r="AA16" s="156"/>
      <c r="AB16" s="156"/>
      <c r="AC16" s="156"/>
    </row>
    <row r="17" spans="2:29" ht="28.5" x14ac:dyDescent="0.25">
      <c r="B17" s="57"/>
      <c r="C17" s="138" t="s">
        <v>140</v>
      </c>
      <c r="D17" s="138" t="s">
        <v>141</v>
      </c>
      <c r="E17" s="138" t="s">
        <v>142</v>
      </c>
      <c r="F17" s="138" t="s">
        <v>97</v>
      </c>
      <c r="G17" s="138" t="s">
        <v>98</v>
      </c>
      <c r="H17" s="138" t="s">
        <v>143</v>
      </c>
      <c r="I17" s="138" t="s">
        <v>144</v>
      </c>
      <c r="J17" s="138" t="s">
        <v>69</v>
      </c>
      <c r="K17" s="138" t="s">
        <v>70</v>
      </c>
      <c r="L17" s="138" t="s">
        <v>49</v>
      </c>
      <c r="M17" s="138" t="s">
        <v>145</v>
      </c>
      <c r="N17" s="138" t="s">
        <v>146</v>
      </c>
      <c r="O17" s="138" t="s">
        <v>87</v>
      </c>
      <c r="Q17" s="142"/>
      <c r="R17" s="149"/>
      <c r="S17" s="525"/>
      <c r="T17" s="525"/>
      <c r="U17" s="525"/>
      <c r="V17" s="525"/>
      <c r="W17" s="525"/>
      <c r="X17" s="525"/>
      <c r="Y17" s="525"/>
      <c r="Z17" s="525"/>
      <c r="AA17" s="525"/>
      <c r="AB17" s="525"/>
      <c r="AC17" s="525"/>
    </row>
    <row r="18" spans="2:29" ht="15" customHeight="1" x14ac:dyDescent="0.25">
      <c r="B18" s="21" t="s">
        <v>2</v>
      </c>
      <c r="C18" s="122">
        <v>0.25479000000000002</v>
      </c>
      <c r="D18" s="122">
        <v>0.37890000000000001</v>
      </c>
      <c r="E18" s="122">
        <v>0.20553000000000002</v>
      </c>
      <c r="F18" s="122">
        <v>0.26578000000000002</v>
      </c>
      <c r="G18" s="122"/>
      <c r="H18" s="122">
        <v>0.24920000000000003</v>
      </c>
      <c r="I18" s="122">
        <v>0.25934000000000001</v>
      </c>
      <c r="J18" s="122">
        <v>0.21223000000000003</v>
      </c>
      <c r="K18" s="122">
        <v>0.21540000000000001</v>
      </c>
      <c r="L18" s="122"/>
      <c r="M18" s="122">
        <v>0.26414000000000004</v>
      </c>
      <c r="N18" s="122">
        <v>0.33018000000000003</v>
      </c>
      <c r="O18" s="122">
        <v>0.19632000000000002</v>
      </c>
      <c r="Q18" s="142"/>
      <c r="R18" s="149"/>
      <c r="S18" s="319"/>
      <c r="T18" s="525"/>
      <c r="U18" s="525"/>
      <c r="V18" s="525"/>
      <c r="W18" s="525"/>
      <c r="X18" s="525"/>
      <c r="Y18" s="525"/>
      <c r="Z18" s="525"/>
      <c r="AA18" s="525"/>
      <c r="AB18" s="525"/>
      <c r="AC18" s="525"/>
    </row>
    <row r="19" spans="2:29" ht="15" x14ac:dyDescent="0.2">
      <c r="B19" s="21" t="s">
        <v>22</v>
      </c>
      <c r="C19" s="122">
        <v>0.28291000000000005</v>
      </c>
      <c r="D19" s="122">
        <v>0.38053000000000003</v>
      </c>
      <c r="E19" s="122">
        <v>0.24025000000000002</v>
      </c>
      <c r="F19" s="122">
        <v>0.25237999999999999</v>
      </c>
      <c r="G19" s="122">
        <v>0.33691000000000004</v>
      </c>
      <c r="H19" s="122">
        <v>0.3049</v>
      </c>
      <c r="I19" s="122">
        <v>0.26106000000000001</v>
      </c>
      <c r="J19" s="122">
        <v>0.26066</v>
      </c>
      <c r="K19" s="122">
        <v>0.28842000000000001</v>
      </c>
      <c r="L19" s="122">
        <v>0.38116000000000005</v>
      </c>
      <c r="M19" s="122">
        <v>0.24744000000000002</v>
      </c>
      <c r="N19" s="122">
        <v>0.28513000000000005</v>
      </c>
      <c r="O19" s="122">
        <v>0.30753000000000003</v>
      </c>
      <c r="Q19" s="142"/>
      <c r="R19" s="151"/>
      <c r="S19" s="152"/>
      <c r="T19" s="152"/>
      <c r="U19" s="152"/>
      <c r="V19" s="152"/>
      <c r="W19" s="152"/>
      <c r="X19" s="151"/>
      <c r="Y19" s="151"/>
      <c r="Z19" s="151"/>
      <c r="AA19" s="152"/>
      <c r="AB19" s="152"/>
      <c r="AC19" s="152"/>
    </row>
    <row r="20" spans="2:29" x14ac:dyDescent="0.2">
      <c r="B20" s="12" t="s">
        <v>149</v>
      </c>
      <c r="N20" s="125"/>
      <c r="O20" s="125"/>
      <c r="Q20" s="153"/>
      <c r="R20" s="154"/>
      <c r="S20" s="154"/>
      <c r="T20" s="154"/>
      <c r="U20" s="154"/>
      <c r="V20" s="154"/>
      <c r="W20" s="154"/>
      <c r="X20" s="157"/>
      <c r="Y20" s="157"/>
      <c r="Z20" s="157"/>
      <c r="AA20" s="157"/>
      <c r="AB20" s="157"/>
      <c r="AC20" s="157"/>
    </row>
    <row r="21" spans="2:29" ht="15" x14ac:dyDescent="0.25">
      <c r="B21" s="236" t="s">
        <v>149</v>
      </c>
      <c r="N21" s="125"/>
      <c r="O21" s="125"/>
      <c r="P21" s="115"/>
      <c r="Q21" s="155"/>
      <c r="R21" s="154"/>
      <c r="S21" s="154"/>
      <c r="T21" s="154"/>
      <c r="U21" s="154"/>
      <c r="V21" s="154"/>
      <c r="W21" s="154"/>
      <c r="X21" s="157"/>
      <c r="Y21" s="157"/>
      <c r="Z21" s="157"/>
      <c r="AA21" s="157"/>
      <c r="AB21" s="157"/>
      <c r="AC21" s="157"/>
    </row>
    <row r="22" spans="2:29" x14ac:dyDescent="0.2">
      <c r="Q22" s="142"/>
      <c r="R22" s="142"/>
      <c r="S22" s="142"/>
      <c r="T22" s="142"/>
      <c r="U22" s="142"/>
      <c r="V22" s="142"/>
      <c r="W22" s="142"/>
      <c r="X22" s="142"/>
      <c r="Y22" s="142"/>
      <c r="Z22" s="142"/>
      <c r="AA22" s="142"/>
      <c r="AB22" s="142"/>
      <c r="AC22" s="142"/>
    </row>
    <row r="23" spans="2:29" ht="15" x14ac:dyDescent="0.25">
      <c r="B23" s="10" t="s">
        <v>346</v>
      </c>
      <c r="Q23" s="142"/>
      <c r="R23" s="142"/>
      <c r="S23" s="142"/>
      <c r="T23" s="142"/>
      <c r="U23" s="142"/>
      <c r="V23" s="142"/>
      <c r="W23" s="142"/>
      <c r="X23" s="142"/>
      <c r="Y23" s="142"/>
      <c r="Z23" s="142"/>
      <c r="AA23" s="142"/>
      <c r="AB23" s="142"/>
      <c r="AC23" s="142"/>
    </row>
    <row r="24" spans="2:29" ht="14.45" customHeight="1" x14ac:dyDescent="0.2">
      <c r="B24" s="32"/>
      <c r="C24" s="55"/>
      <c r="D24" s="497" t="s">
        <v>152</v>
      </c>
      <c r="E24" s="497"/>
      <c r="F24" s="497"/>
      <c r="G24" s="497"/>
      <c r="H24" s="497"/>
      <c r="I24" s="497"/>
      <c r="J24" s="503" t="s">
        <v>153</v>
      </c>
      <c r="K24" s="504"/>
      <c r="L24" s="504"/>
      <c r="M24" s="504"/>
      <c r="N24" s="504"/>
      <c r="O24" s="505"/>
      <c r="Q24" s="142"/>
      <c r="R24" s="142"/>
      <c r="S24" s="142"/>
      <c r="T24" s="142"/>
      <c r="U24" s="142"/>
      <c r="V24" s="142"/>
      <c r="W24" s="142"/>
      <c r="X24" s="142"/>
      <c r="Y24" s="142"/>
      <c r="Z24" s="142"/>
      <c r="AA24" s="142"/>
      <c r="AB24" s="142"/>
      <c r="AC24" s="142"/>
    </row>
    <row r="25" spans="2:29" ht="14.45" customHeight="1" x14ac:dyDescent="0.25">
      <c r="B25" s="56"/>
      <c r="C25" s="58"/>
      <c r="D25" s="526" t="s">
        <v>135</v>
      </c>
      <c r="E25" s="526"/>
      <c r="F25" s="526" t="s">
        <v>136</v>
      </c>
      <c r="G25" s="526"/>
      <c r="H25" s="526" t="s">
        <v>137</v>
      </c>
      <c r="I25" s="526"/>
      <c r="J25" s="526" t="s">
        <v>138</v>
      </c>
      <c r="K25" s="526"/>
      <c r="L25" s="526"/>
      <c r="M25" s="526" t="s">
        <v>139</v>
      </c>
      <c r="N25" s="526"/>
      <c r="O25" s="526"/>
      <c r="Q25" s="142"/>
      <c r="R25" s="142"/>
      <c r="S25" s="142"/>
      <c r="T25" s="142"/>
      <c r="U25" s="142"/>
      <c r="V25" s="142"/>
      <c r="W25" s="142"/>
      <c r="X25" s="142"/>
      <c r="Y25" s="142"/>
      <c r="Z25" s="142"/>
      <c r="AA25" s="142"/>
      <c r="AB25" s="142"/>
      <c r="AC25" s="142"/>
    </row>
    <row r="26" spans="2:29" ht="28.5" x14ac:dyDescent="0.25">
      <c r="B26" s="57"/>
      <c r="C26" s="138" t="s">
        <v>140</v>
      </c>
      <c r="D26" s="138" t="s">
        <v>141</v>
      </c>
      <c r="E26" s="138" t="s">
        <v>142</v>
      </c>
      <c r="F26" s="138" t="s">
        <v>97</v>
      </c>
      <c r="G26" s="138" t="s">
        <v>98</v>
      </c>
      <c r="H26" s="138" t="s">
        <v>143</v>
      </c>
      <c r="I26" s="138" t="s">
        <v>144</v>
      </c>
      <c r="J26" s="138" t="s">
        <v>69</v>
      </c>
      <c r="K26" s="138" t="s">
        <v>70</v>
      </c>
      <c r="L26" s="138" t="s">
        <v>49</v>
      </c>
      <c r="M26" s="138" t="s">
        <v>145</v>
      </c>
      <c r="N26" s="138" t="s">
        <v>146</v>
      </c>
      <c r="O26" s="138" t="s">
        <v>87</v>
      </c>
      <c r="Q26" s="142"/>
      <c r="R26" s="149"/>
      <c r="S26" s="525"/>
      <c r="T26" s="525"/>
      <c r="U26" s="525"/>
      <c r="V26" s="525"/>
      <c r="W26" s="525"/>
      <c r="X26" s="525"/>
      <c r="Y26" s="525"/>
      <c r="Z26" s="525"/>
      <c r="AA26" s="525"/>
      <c r="AB26" s="525"/>
      <c r="AC26" s="525"/>
    </row>
    <row r="27" spans="2:29" ht="15" customHeight="1" x14ac:dyDescent="0.25">
      <c r="B27" s="21" t="s">
        <v>2</v>
      </c>
      <c r="C27" s="122">
        <v>0.6654500000000001</v>
      </c>
      <c r="D27" s="122">
        <v>0.74847000000000008</v>
      </c>
      <c r="E27" s="122">
        <v>0.63250000000000006</v>
      </c>
      <c r="F27" s="122">
        <v>0.66327000000000003</v>
      </c>
      <c r="G27" s="122"/>
      <c r="H27" s="122">
        <v>0.71732000000000007</v>
      </c>
      <c r="I27" s="122">
        <v>0.62329000000000001</v>
      </c>
      <c r="J27" s="122">
        <v>0.62450000000000006</v>
      </c>
      <c r="K27" s="122">
        <v>0.64676</v>
      </c>
      <c r="L27" s="122"/>
      <c r="M27" s="122">
        <v>0.64287000000000005</v>
      </c>
      <c r="N27" s="122">
        <v>0.6347600000000001</v>
      </c>
      <c r="O27" s="122">
        <v>0.71279000000000003</v>
      </c>
      <c r="Q27" s="142"/>
      <c r="R27" s="149"/>
      <c r="S27" s="319"/>
      <c r="T27" s="525"/>
      <c r="U27" s="525"/>
      <c r="V27" s="525"/>
      <c r="W27" s="525"/>
      <c r="X27" s="525"/>
      <c r="Y27" s="525"/>
      <c r="Z27" s="525"/>
      <c r="AA27" s="525"/>
      <c r="AB27" s="525"/>
      <c r="AC27" s="525"/>
    </row>
    <row r="28" spans="2:29" ht="15" customHeight="1" x14ac:dyDescent="0.2">
      <c r="B28" s="21" t="s">
        <v>22</v>
      </c>
      <c r="C28" s="122">
        <v>0.70783000000000007</v>
      </c>
      <c r="D28" s="122">
        <v>0.83526000000000011</v>
      </c>
      <c r="E28" s="122">
        <v>0.65215000000000001</v>
      </c>
      <c r="F28" s="122">
        <v>0.66482000000000008</v>
      </c>
      <c r="G28" s="122">
        <v>0.78395000000000004</v>
      </c>
      <c r="H28" s="122">
        <v>0.74885000000000002</v>
      </c>
      <c r="I28" s="122">
        <v>0.66708000000000001</v>
      </c>
      <c r="J28" s="122">
        <v>0.66772000000000009</v>
      </c>
      <c r="K28" s="122">
        <v>0.75847000000000009</v>
      </c>
      <c r="L28" s="122">
        <v>0.80134000000000005</v>
      </c>
      <c r="M28" s="122">
        <v>0.65470000000000006</v>
      </c>
      <c r="N28" s="122">
        <v>0.71487000000000001</v>
      </c>
      <c r="O28" s="122">
        <v>0.74277000000000004</v>
      </c>
      <c r="Q28" s="142"/>
      <c r="R28" s="151"/>
      <c r="S28" s="152"/>
      <c r="T28" s="152"/>
      <c r="U28" s="152"/>
      <c r="V28" s="152"/>
      <c r="W28" s="152"/>
      <c r="X28" s="151"/>
      <c r="Y28" s="151"/>
      <c r="Z28" s="151"/>
      <c r="AA28" s="152"/>
      <c r="AB28" s="152"/>
      <c r="AC28" s="152"/>
    </row>
    <row r="29" spans="2:29" x14ac:dyDescent="0.2">
      <c r="B29" s="12" t="s">
        <v>149</v>
      </c>
      <c r="Q29" s="142"/>
      <c r="R29" s="142"/>
      <c r="S29" s="142"/>
      <c r="T29" s="142"/>
      <c r="U29" s="142"/>
      <c r="V29" s="142"/>
      <c r="W29" s="142"/>
      <c r="X29" s="142"/>
      <c r="Y29" s="142"/>
      <c r="Z29" s="142"/>
      <c r="AA29" s="142"/>
      <c r="AB29" s="142"/>
      <c r="AC29" s="142"/>
    </row>
    <row r="30" spans="2:29" x14ac:dyDescent="0.2">
      <c r="Q30" s="142"/>
      <c r="R30" s="142"/>
      <c r="S30" s="142"/>
      <c r="T30" s="142"/>
      <c r="U30" s="142"/>
      <c r="V30" s="142"/>
      <c r="W30" s="142"/>
      <c r="X30" s="142"/>
      <c r="Y30" s="142"/>
      <c r="Z30" s="142"/>
      <c r="AA30" s="142"/>
      <c r="AB30" s="142"/>
      <c r="AC30" s="142"/>
    </row>
    <row r="31" spans="2:29" ht="15" x14ac:dyDescent="0.25">
      <c r="B31" s="10" t="s">
        <v>347</v>
      </c>
      <c r="Q31" s="142"/>
      <c r="R31" s="142"/>
      <c r="S31" s="142"/>
      <c r="T31" s="142"/>
      <c r="U31" s="142"/>
      <c r="V31" s="142"/>
      <c r="W31" s="142"/>
      <c r="X31" s="142"/>
      <c r="Y31" s="142"/>
      <c r="Z31" s="142"/>
      <c r="AA31" s="142"/>
      <c r="AB31" s="142"/>
      <c r="AC31" s="142"/>
    </row>
    <row r="32" spans="2:29" ht="14.45" customHeight="1" x14ac:dyDescent="0.2">
      <c r="B32" s="32"/>
      <c r="C32" s="55"/>
      <c r="D32" s="497" t="s">
        <v>154</v>
      </c>
      <c r="E32" s="497"/>
      <c r="F32" s="497"/>
      <c r="G32" s="497"/>
      <c r="H32" s="497"/>
      <c r="I32" s="497"/>
      <c r="J32" s="503" t="s">
        <v>155</v>
      </c>
      <c r="K32" s="504"/>
      <c r="L32" s="504"/>
      <c r="M32" s="504"/>
      <c r="N32" s="504"/>
      <c r="O32" s="505"/>
      <c r="Q32" s="142"/>
      <c r="R32" s="142"/>
      <c r="S32" s="142"/>
      <c r="T32" s="142"/>
      <c r="U32" s="142"/>
      <c r="V32" s="142"/>
      <c r="W32" s="142"/>
      <c r="X32" s="142"/>
      <c r="Y32" s="142"/>
      <c r="Z32" s="142"/>
      <c r="AA32" s="142"/>
      <c r="AB32" s="142"/>
      <c r="AC32" s="142"/>
    </row>
    <row r="33" spans="2:29" ht="14.45" customHeight="1" x14ac:dyDescent="0.25">
      <c r="B33" s="56"/>
      <c r="C33" s="58"/>
      <c r="D33" s="526" t="s">
        <v>135</v>
      </c>
      <c r="E33" s="526"/>
      <c r="F33" s="526" t="s">
        <v>136</v>
      </c>
      <c r="G33" s="526"/>
      <c r="H33" s="526" t="s">
        <v>137</v>
      </c>
      <c r="I33" s="526"/>
      <c r="J33" s="526" t="s">
        <v>138</v>
      </c>
      <c r="K33" s="526"/>
      <c r="L33" s="526"/>
      <c r="M33" s="526" t="s">
        <v>139</v>
      </c>
      <c r="N33" s="526"/>
      <c r="O33" s="526"/>
      <c r="Q33" s="142"/>
      <c r="R33" s="142"/>
      <c r="S33" s="142"/>
      <c r="T33" s="142"/>
      <c r="U33" s="142"/>
      <c r="V33" s="142"/>
      <c r="W33" s="142"/>
      <c r="X33" s="142"/>
      <c r="Y33" s="142"/>
      <c r="Z33" s="142"/>
      <c r="AA33" s="142"/>
      <c r="AB33" s="142"/>
      <c r="AC33" s="142"/>
    </row>
    <row r="34" spans="2:29" ht="14.45" customHeight="1" x14ac:dyDescent="0.25">
      <c r="B34" s="57"/>
      <c r="C34" s="138" t="s">
        <v>140</v>
      </c>
      <c r="D34" s="138" t="s">
        <v>141</v>
      </c>
      <c r="E34" s="138" t="s">
        <v>142</v>
      </c>
      <c r="F34" s="138" t="s">
        <v>97</v>
      </c>
      <c r="G34" s="138" t="s">
        <v>98</v>
      </c>
      <c r="H34" s="138" t="s">
        <v>143</v>
      </c>
      <c r="I34" s="138" t="s">
        <v>144</v>
      </c>
      <c r="J34" s="138" t="s">
        <v>69</v>
      </c>
      <c r="K34" s="138" t="s">
        <v>70</v>
      </c>
      <c r="L34" s="138" t="s">
        <v>49</v>
      </c>
      <c r="M34" s="138" t="s">
        <v>145</v>
      </c>
      <c r="N34" s="138" t="s">
        <v>146</v>
      </c>
      <c r="O34" s="138" t="s">
        <v>87</v>
      </c>
      <c r="Q34" s="142"/>
      <c r="R34" s="149"/>
      <c r="S34" s="524"/>
      <c r="T34" s="524"/>
      <c r="U34" s="524"/>
      <c r="V34" s="524"/>
      <c r="W34" s="524"/>
      <c r="X34" s="524"/>
      <c r="Y34" s="524"/>
      <c r="Z34" s="524"/>
      <c r="AA34" s="524"/>
      <c r="AB34" s="524"/>
      <c r="AC34" s="524"/>
    </row>
    <row r="35" spans="2:29" ht="15" x14ac:dyDescent="0.25">
      <c r="B35" s="21" t="s">
        <v>2</v>
      </c>
      <c r="C35" s="122">
        <v>3.5780000000000006E-2</v>
      </c>
      <c r="D35" s="122">
        <v>7.0910000000000001E-2</v>
      </c>
      <c r="E35" s="122">
        <v>2.1830000000000002E-2</v>
      </c>
      <c r="F35" s="122">
        <v>3.5270000000000003E-2</v>
      </c>
      <c r="G35" s="122"/>
      <c r="H35" s="122">
        <v>4.444E-2</v>
      </c>
      <c r="I35" s="122">
        <v>2.8740000000000002E-2</v>
      </c>
      <c r="J35" s="122">
        <v>3.4250000000000003E-2</v>
      </c>
      <c r="K35" s="122"/>
      <c r="L35" s="122"/>
      <c r="M35" s="122">
        <v>3.4090000000000002E-2</v>
      </c>
      <c r="N35" s="122"/>
      <c r="O35" s="122">
        <v>6.0080000000000001E-2</v>
      </c>
      <c r="Q35" s="142"/>
      <c r="R35" s="150"/>
      <c r="S35" s="319"/>
      <c r="T35" s="525"/>
      <c r="U35" s="525"/>
      <c r="V35" s="525"/>
      <c r="W35" s="525"/>
      <c r="X35" s="525"/>
      <c r="Y35" s="525"/>
      <c r="Z35" s="525"/>
      <c r="AA35" s="525"/>
      <c r="AB35" s="525"/>
      <c r="AC35" s="525"/>
    </row>
    <row r="36" spans="2:29" ht="15" x14ac:dyDescent="0.2">
      <c r="B36" s="21" t="s">
        <v>22</v>
      </c>
      <c r="C36" s="122">
        <v>2.5310000000000003E-2</v>
      </c>
      <c r="D36" s="122">
        <v>5.6910000000000002E-2</v>
      </c>
      <c r="E36" s="122">
        <v>1.1500000000000002E-2</v>
      </c>
      <c r="F36" s="122">
        <v>2.3700000000000002E-2</v>
      </c>
      <c r="G36" s="122">
        <v>2.8160000000000001E-2</v>
      </c>
      <c r="H36" s="122">
        <v>2.6770000000000002E-2</v>
      </c>
      <c r="I36" s="122">
        <v>2.3860000000000003E-2</v>
      </c>
      <c r="J36" s="122">
        <v>2.2450000000000001E-2</v>
      </c>
      <c r="K36" s="122">
        <v>1.9630000000000002E-2</v>
      </c>
      <c r="L36" s="122">
        <v>5.1050000000000005E-2</v>
      </c>
      <c r="M36" s="122">
        <v>2.001E-2</v>
      </c>
      <c r="N36" s="122">
        <v>2.5330000000000002E-2</v>
      </c>
      <c r="O36" s="122">
        <v>2.9150000000000002E-2</v>
      </c>
      <c r="Q36" s="142"/>
      <c r="R36" s="151"/>
      <c r="S36" s="152"/>
      <c r="T36" s="152"/>
      <c r="U36" s="152"/>
      <c r="V36" s="152"/>
      <c r="W36" s="152"/>
      <c r="X36" s="151"/>
      <c r="Y36" s="151"/>
      <c r="Z36" s="151"/>
      <c r="AA36" s="152"/>
      <c r="AB36" s="152"/>
      <c r="AC36" s="152"/>
    </row>
    <row r="37" spans="2:29" x14ac:dyDescent="0.2">
      <c r="B37" s="12" t="s">
        <v>149</v>
      </c>
      <c r="Q37" s="142"/>
      <c r="R37" s="142"/>
      <c r="S37" s="142"/>
      <c r="T37" s="142"/>
      <c r="U37" s="142"/>
      <c r="V37" s="142"/>
      <c r="W37" s="142"/>
      <c r="X37" s="142"/>
      <c r="Y37" s="142"/>
      <c r="Z37" s="142"/>
      <c r="AA37" s="142"/>
      <c r="AB37" s="142"/>
      <c r="AC37" s="142"/>
    </row>
    <row r="38" spans="2:29" x14ac:dyDescent="0.2">
      <c r="Q38" s="142"/>
      <c r="R38" s="142"/>
      <c r="S38" s="142"/>
      <c r="T38" s="142"/>
      <c r="U38" s="142"/>
      <c r="V38" s="142"/>
      <c r="W38" s="142"/>
      <c r="X38" s="142"/>
      <c r="Y38" s="142"/>
      <c r="Z38" s="142"/>
      <c r="AA38" s="142"/>
      <c r="AB38" s="142"/>
      <c r="AC38" s="142"/>
    </row>
    <row r="39" spans="2:29" ht="15" x14ac:dyDescent="0.25">
      <c r="B39" s="10" t="s">
        <v>348</v>
      </c>
      <c r="Q39" s="142"/>
      <c r="R39" s="142"/>
      <c r="S39" s="142"/>
      <c r="T39" s="142"/>
      <c r="U39" s="142"/>
      <c r="V39" s="142"/>
      <c r="W39" s="142"/>
      <c r="X39" s="142"/>
      <c r="Y39" s="142"/>
      <c r="Z39" s="142"/>
      <c r="AA39" s="142"/>
      <c r="AB39" s="142"/>
      <c r="AC39" s="142"/>
    </row>
    <row r="40" spans="2:29" ht="14.45" customHeight="1" x14ac:dyDescent="0.2">
      <c r="B40" s="32"/>
      <c r="C40" s="55"/>
      <c r="D40" s="497" t="s">
        <v>156</v>
      </c>
      <c r="E40" s="497"/>
      <c r="F40" s="497"/>
      <c r="G40" s="497"/>
      <c r="H40" s="497"/>
      <c r="I40" s="497"/>
      <c r="J40" s="503" t="s">
        <v>157</v>
      </c>
      <c r="K40" s="504"/>
      <c r="L40" s="504"/>
      <c r="M40" s="504"/>
      <c r="N40" s="504"/>
      <c r="O40" s="505"/>
      <c r="Q40" s="142"/>
      <c r="R40" s="142"/>
      <c r="S40" s="142"/>
      <c r="T40" s="142"/>
      <c r="U40" s="142"/>
      <c r="V40" s="142"/>
      <c r="W40" s="142"/>
      <c r="X40" s="142"/>
      <c r="Y40" s="142"/>
      <c r="Z40" s="142"/>
      <c r="AA40" s="142"/>
      <c r="AB40" s="142"/>
      <c r="AC40" s="142"/>
    </row>
    <row r="41" spans="2:29" ht="14.45" customHeight="1" x14ac:dyDescent="0.25">
      <c r="B41" s="56"/>
      <c r="C41" s="58"/>
      <c r="D41" s="526" t="s">
        <v>135</v>
      </c>
      <c r="E41" s="526"/>
      <c r="F41" s="526" t="s">
        <v>136</v>
      </c>
      <c r="G41" s="526"/>
      <c r="H41" s="526" t="s">
        <v>137</v>
      </c>
      <c r="I41" s="526"/>
      <c r="J41" s="526" t="s">
        <v>138</v>
      </c>
      <c r="K41" s="526"/>
      <c r="L41" s="526"/>
      <c r="M41" s="526" t="s">
        <v>139</v>
      </c>
      <c r="N41" s="526"/>
      <c r="O41" s="526"/>
      <c r="Q41" s="142"/>
      <c r="R41" s="142"/>
      <c r="S41" s="142"/>
      <c r="T41" s="142"/>
      <c r="U41" s="142"/>
      <c r="V41" s="142"/>
      <c r="W41" s="142"/>
      <c r="X41" s="142"/>
      <c r="Y41" s="142"/>
      <c r="Z41" s="142"/>
      <c r="AA41" s="142"/>
      <c r="AB41" s="142"/>
      <c r="AC41" s="142"/>
    </row>
    <row r="42" spans="2:29" ht="28.5" x14ac:dyDescent="0.25">
      <c r="B42" s="57"/>
      <c r="C42" s="138" t="s">
        <v>140</v>
      </c>
      <c r="D42" s="138" t="s">
        <v>141</v>
      </c>
      <c r="E42" s="138" t="s">
        <v>142</v>
      </c>
      <c r="F42" s="138" t="s">
        <v>97</v>
      </c>
      <c r="G42" s="138" t="s">
        <v>98</v>
      </c>
      <c r="H42" s="138" t="s">
        <v>143</v>
      </c>
      <c r="I42" s="138" t="s">
        <v>144</v>
      </c>
      <c r="J42" s="138" t="s">
        <v>69</v>
      </c>
      <c r="K42" s="138" t="s">
        <v>70</v>
      </c>
      <c r="L42" s="138" t="s">
        <v>49</v>
      </c>
      <c r="M42" s="138" t="s">
        <v>145</v>
      </c>
      <c r="N42" s="138" t="s">
        <v>146</v>
      </c>
      <c r="O42" s="138" t="s">
        <v>87</v>
      </c>
      <c r="Q42" s="142"/>
      <c r="R42" s="142"/>
      <c r="S42" s="142"/>
      <c r="T42" s="142"/>
      <c r="U42" s="142"/>
      <c r="V42" s="142"/>
      <c r="W42" s="142"/>
      <c r="X42" s="142"/>
      <c r="Y42" s="142"/>
      <c r="Z42" s="142"/>
      <c r="AA42" s="142"/>
      <c r="AB42" s="142"/>
      <c r="AC42" s="142"/>
    </row>
    <row r="43" spans="2:29" ht="15" customHeight="1" x14ac:dyDescent="0.2">
      <c r="B43" s="21" t="s">
        <v>2</v>
      </c>
      <c r="C43" s="122">
        <v>7.2190000000000004E-2</v>
      </c>
      <c r="D43" s="122">
        <v>0.13517000000000001</v>
      </c>
      <c r="E43" s="122">
        <v>4.7190000000000003E-2</v>
      </c>
      <c r="F43" s="122">
        <v>7.2940000000000005E-2</v>
      </c>
      <c r="G43" s="122" t="s">
        <v>75</v>
      </c>
      <c r="H43" s="122">
        <v>6.0910000000000006E-2</v>
      </c>
      <c r="I43" s="122">
        <v>8.1360000000000002E-2</v>
      </c>
      <c r="J43" s="122">
        <v>5.6270000000000008E-2</v>
      </c>
      <c r="K43" s="122">
        <v>5.9510000000000007E-2</v>
      </c>
      <c r="L43" s="122" t="s">
        <v>75</v>
      </c>
      <c r="M43" s="122">
        <v>5.2250000000000005E-2</v>
      </c>
      <c r="N43" s="122">
        <v>9.2390000000000014E-2</v>
      </c>
      <c r="O43" s="122">
        <v>8.4650000000000003E-2</v>
      </c>
      <c r="Q43" s="142"/>
      <c r="R43" s="142"/>
      <c r="S43" s="142"/>
      <c r="T43" s="142"/>
      <c r="U43" s="142"/>
      <c r="V43" s="142"/>
      <c r="W43" s="142"/>
      <c r="X43" s="142"/>
      <c r="Y43" s="142"/>
      <c r="Z43" s="142"/>
      <c r="AA43" s="142"/>
      <c r="AB43" s="142"/>
      <c r="AC43" s="142"/>
    </row>
    <row r="44" spans="2:29" ht="15" x14ac:dyDescent="0.25">
      <c r="B44" s="21" t="s">
        <v>22</v>
      </c>
      <c r="C44" s="122">
        <v>8.0120000000000011E-2</v>
      </c>
      <c r="D44" s="122">
        <v>0.10472000000000001</v>
      </c>
      <c r="E44" s="122">
        <v>6.9370000000000001E-2</v>
      </c>
      <c r="F44" s="122">
        <v>6.8290000000000003E-2</v>
      </c>
      <c r="G44" s="122">
        <v>0.10107000000000001</v>
      </c>
      <c r="H44" s="122">
        <v>9.0130000000000002E-2</v>
      </c>
      <c r="I44" s="122">
        <v>7.0180000000000006E-2</v>
      </c>
      <c r="J44" s="122">
        <v>5.6130000000000006E-2</v>
      </c>
      <c r="K44" s="122">
        <v>0.11698000000000001</v>
      </c>
      <c r="L44" s="122">
        <v>0.12255000000000001</v>
      </c>
      <c r="M44" s="122">
        <v>4.9360000000000001E-2</v>
      </c>
      <c r="N44" s="122">
        <v>0.10608000000000001</v>
      </c>
      <c r="O44" s="122">
        <v>8.8830000000000006E-2</v>
      </c>
      <c r="Q44" s="142"/>
      <c r="R44" s="149"/>
      <c r="S44" s="524"/>
      <c r="T44" s="524"/>
      <c r="U44" s="524"/>
      <c r="V44" s="524"/>
      <c r="W44" s="524"/>
      <c r="X44" s="524"/>
      <c r="Y44" s="524"/>
      <c r="Z44" s="524"/>
      <c r="AA44" s="524"/>
      <c r="AB44" s="524"/>
      <c r="AC44" s="524"/>
    </row>
    <row r="45" spans="2:29" x14ac:dyDescent="0.2">
      <c r="B45" s="12" t="s">
        <v>149</v>
      </c>
      <c r="Q45" s="155"/>
      <c r="R45" s="154"/>
      <c r="S45" s="154"/>
      <c r="T45" s="154"/>
      <c r="U45" s="154"/>
      <c r="V45" s="154"/>
      <c r="W45" s="154"/>
      <c r="X45" s="154"/>
      <c r="Y45" s="154"/>
      <c r="Z45" s="154"/>
      <c r="AA45" s="154"/>
      <c r="AB45" s="154"/>
      <c r="AC45" s="154"/>
    </row>
    <row r="46" spans="2:29" x14ac:dyDescent="0.2">
      <c r="Q46" s="142"/>
      <c r="R46" s="142"/>
      <c r="S46" s="142"/>
      <c r="T46" s="142"/>
      <c r="U46" s="142"/>
      <c r="V46" s="142"/>
      <c r="W46" s="142"/>
      <c r="X46" s="142"/>
      <c r="Y46" s="142"/>
      <c r="Z46" s="142"/>
      <c r="AA46" s="142"/>
      <c r="AB46" s="142"/>
      <c r="AC46" s="142"/>
    </row>
    <row r="47" spans="2:29" ht="15" x14ac:dyDescent="0.25">
      <c r="B47" s="10" t="s">
        <v>349</v>
      </c>
      <c r="Q47" s="142"/>
      <c r="R47" s="142"/>
      <c r="S47" s="142"/>
      <c r="T47" s="142"/>
      <c r="U47" s="142"/>
      <c r="V47" s="142"/>
      <c r="W47" s="142"/>
      <c r="X47" s="142"/>
      <c r="Y47" s="142"/>
      <c r="Z47" s="142"/>
      <c r="AA47" s="142"/>
      <c r="AB47" s="142"/>
      <c r="AC47" s="142"/>
    </row>
    <row r="48" spans="2:29" ht="14.45" customHeight="1" x14ac:dyDescent="0.2">
      <c r="B48" s="32"/>
      <c r="C48" s="55"/>
      <c r="D48" s="497" t="s">
        <v>158</v>
      </c>
      <c r="E48" s="497"/>
      <c r="F48" s="497"/>
      <c r="G48" s="497"/>
      <c r="H48" s="497"/>
      <c r="I48" s="497"/>
      <c r="J48" s="503" t="s">
        <v>159</v>
      </c>
      <c r="K48" s="504"/>
      <c r="L48" s="504"/>
      <c r="M48" s="504"/>
      <c r="N48" s="504"/>
      <c r="O48" s="505"/>
      <c r="Q48" s="142"/>
      <c r="R48" s="158"/>
      <c r="S48" s="149"/>
      <c r="T48" s="149"/>
      <c r="U48" s="149"/>
      <c r="V48" s="149"/>
      <c r="W48" s="149"/>
      <c r="X48" s="149"/>
      <c r="Y48" s="149"/>
      <c r="Z48" s="149"/>
      <c r="AA48" s="149"/>
      <c r="AB48" s="149"/>
      <c r="AC48" s="149"/>
    </row>
    <row r="49" spans="2:30" ht="14.45" customHeight="1" x14ac:dyDescent="0.25">
      <c r="B49" s="56"/>
      <c r="C49" s="58"/>
      <c r="D49" s="526" t="s">
        <v>135</v>
      </c>
      <c r="E49" s="526"/>
      <c r="F49" s="526" t="s">
        <v>136</v>
      </c>
      <c r="G49" s="526"/>
      <c r="H49" s="526" t="s">
        <v>137</v>
      </c>
      <c r="I49" s="526"/>
      <c r="J49" s="526" t="s">
        <v>138</v>
      </c>
      <c r="K49" s="526"/>
      <c r="L49" s="526"/>
      <c r="M49" s="526" t="s">
        <v>139</v>
      </c>
      <c r="N49" s="526"/>
      <c r="O49" s="526"/>
      <c r="Q49" s="142"/>
      <c r="R49" s="149"/>
      <c r="S49" s="159"/>
      <c r="T49" s="159"/>
      <c r="U49" s="159"/>
      <c r="V49" s="159"/>
      <c r="W49" s="159"/>
      <c r="X49" s="159"/>
      <c r="Y49" s="159"/>
      <c r="Z49" s="159"/>
      <c r="AA49" s="159"/>
      <c r="AB49" s="159"/>
      <c r="AC49" s="159"/>
    </row>
    <row r="50" spans="2:30" ht="28.5" x14ac:dyDescent="0.25">
      <c r="B50" s="57"/>
      <c r="C50" s="138" t="s">
        <v>140</v>
      </c>
      <c r="D50" s="138" t="s">
        <v>141</v>
      </c>
      <c r="E50" s="138" t="s">
        <v>142</v>
      </c>
      <c r="F50" s="138" t="s">
        <v>97</v>
      </c>
      <c r="G50" s="138" t="s">
        <v>98</v>
      </c>
      <c r="H50" s="138" t="s">
        <v>143</v>
      </c>
      <c r="I50" s="138" t="s">
        <v>144</v>
      </c>
      <c r="J50" s="138" t="s">
        <v>69</v>
      </c>
      <c r="K50" s="138" t="s">
        <v>70</v>
      </c>
      <c r="L50" s="138" t="s">
        <v>49</v>
      </c>
      <c r="M50" s="138" t="s">
        <v>145</v>
      </c>
      <c r="N50" s="138" t="s">
        <v>146</v>
      </c>
      <c r="O50" s="138" t="s">
        <v>87</v>
      </c>
      <c r="Q50" s="142"/>
      <c r="R50" s="149"/>
      <c r="S50" s="524"/>
      <c r="T50" s="524"/>
      <c r="U50" s="524"/>
      <c r="V50" s="524"/>
      <c r="W50" s="524"/>
      <c r="X50" s="524"/>
      <c r="Y50" s="524"/>
      <c r="Z50" s="524"/>
      <c r="AA50" s="524"/>
      <c r="AB50" s="524"/>
      <c r="AC50" s="524"/>
    </row>
    <row r="51" spans="2:30" ht="15" customHeight="1" x14ac:dyDescent="0.25">
      <c r="B51" s="21" t="s">
        <v>2</v>
      </c>
      <c r="C51" s="122">
        <v>0.11066000000000001</v>
      </c>
      <c r="D51" s="122">
        <v>0.30222000000000004</v>
      </c>
      <c r="E51" s="122">
        <v>3.4630000000000001E-2</v>
      </c>
      <c r="F51" s="122">
        <v>0.12083000000000001</v>
      </c>
      <c r="G51" s="122" t="s">
        <v>75</v>
      </c>
      <c r="H51" s="122">
        <v>0.10302000000000001</v>
      </c>
      <c r="I51" s="122">
        <v>0.11687000000000002</v>
      </c>
      <c r="J51" s="122">
        <v>9.5840000000000009E-2</v>
      </c>
      <c r="K51" s="122" t="s">
        <v>75</v>
      </c>
      <c r="L51" s="122" t="s">
        <v>75</v>
      </c>
      <c r="M51" s="122">
        <v>7.9910000000000009E-2</v>
      </c>
      <c r="N51" s="122">
        <v>0.17458000000000001</v>
      </c>
      <c r="O51" s="122">
        <v>0.10956</v>
      </c>
      <c r="Q51" s="142"/>
      <c r="R51" s="150"/>
      <c r="S51" s="319"/>
      <c r="T51" s="525"/>
      <c r="U51" s="525"/>
      <c r="V51" s="525"/>
      <c r="W51" s="525"/>
      <c r="X51" s="525"/>
      <c r="Y51" s="525"/>
      <c r="Z51" s="525"/>
      <c r="AA51" s="525"/>
      <c r="AB51" s="525"/>
      <c r="AC51" s="525"/>
    </row>
    <row r="52" spans="2:30" ht="15" x14ac:dyDescent="0.2">
      <c r="B52" s="21" t="s">
        <v>22</v>
      </c>
      <c r="C52" s="122">
        <v>4.4370000000000007E-2</v>
      </c>
      <c r="D52" s="122">
        <v>0.10468000000000001</v>
      </c>
      <c r="E52" s="122">
        <v>1.8010000000000002E-2</v>
      </c>
      <c r="F52" s="122">
        <v>5.7060000000000007E-2</v>
      </c>
      <c r="G52" s="122">
        <v>2.1900000000000003E-2</v>
      </c>
      <c r="H52" s="122">
        <v>4.1850000000000005E-2</v>
      </c>
      <c r="I52" s="122">
        <v>4.6860000000000006E-2</v>
      </c>
      <c r="J52" s="122">
        <v>4.6120000000000001E-2</v>
      </c>
      <c r="K52" s="122">
        <v>1.3030000000000002E-2</v>
      </c>
      <c r="L52" s="122">
        <v>0.10015</v>
      </c>
      <c r="M52" s="122">
        <v>5.5980000000000002E-2</v>
      </c>
      <c r="N52" s="122">
        <v>2.9050000000000003E-2</v>
      </c>
      <c r="O52" s="122">
        <v>4.3990000000000001E-2</v>
      </c>
      <c r="Q52" s="142"/>
      <c r="R52" s="151"/>
      <c r="S52" s="152"/>
      <c r="T52" s="152"/>
      <c r="U52" s="152"/>
      <c r="V52" s="152"/>
      <c r="W52" s="152"/>
      <c r="X52" s="151"/>
      <c r="Y52" s="151"/>
      <c r="Z52" s="151"/>
      <c r="AA52" s="152"/>
      <c r="AB52" s="152"/>
      <c r="AC52" s="152"/>
    </row>
    <row r="53" spans="2:30" x14ac:dyDescent="0.2">
      <c r="B53" s="12" t="s">
        <v>149</v>
      </c>
      <c r="Q53" s="117"/>
      <c r="R53" s="117"/>
      <c r="S53" s="117"/>
      <c r="T53" s="117"/>
      <c r="U53" s="117"/>
      <c r="V53" s="117"/>
      <c r="W53" s="117"/>
      <c r="X53" s="117"/>
      <c r="Y53" s="142"/>
      <c r="Z53" s="142"/>
      <c r="AA53" s="142"/>
      <c r="AB53" s="142"/>
      <c r="AC53" s="142"/>
    </row>
    <row r="54" spans="2:30" x14ac:dyDescent="0.2">
      <c r="Q54" s="85"/>
      <c r="R54" s="85"/>
      <c r="S54" s="85"/>
      <c r="T54" s="85"/>
      <c r="U54" s="85"/>
      <c r="V54" s="85"/>
      <c r="W54" s="85"/>
      <c r="X54" s="85"/>
    </row>
    <row r="55" spans="2:30" ht="15" x14ac:dyDescent="0.25">
      <c r="B55" s="10" t="s">
        <v>350</v>
      </c>
    </row>
    <row r="56" spans="2:30" ht="14.45" customHeight="1" x14ac:dyDescent="0.2">
      <c r="B56" s="32"/>
      <c r="C56" s="55"/>
      <c r="D56" s="497" t="s">
        <v>160</v>
      </c>
      <c r="E56" s="497"/>
      <c r="F56" s="497"/>
      <c r="G56" s="497"/>
      <c r="H56" s="497"/>
      <c r="I56" s="497"/>
      <c r="J56" s="503" t="s">
        <v>161</v>
      </c>
      <c r="K56" s="504"/>
      <c r="L56" s="504"/>
      <c r="M56" s="504"/>
      <c r="N56" s="504"/>
      <c r="O56" s="505"/>
    </row>
    <row r="57" spans="2:30" ht="14.45" customHeight="1" x14ac:dyDescent="0.25">
      <c r="B57" s="56"/>
      <c r="C57" s="58"/>
      <c r="D57" s="526" t="s">
        <v>135</v>
      </c>
      <c r="E57" s="526"/>
      <c r="F57" s="526" t="s">
        <v>136</v>
      </c>
      <c r="G57" s="526"/>
      <c r="H57" s="526" t="s">
        <v>137</v>
      </c>
      <c r="I57" s="526"/>
      <c r="J57" s="526" t="s">
        <v>138</v>
      </c>
      <c r="K57" s="526"/>
      <c r="L57" s="526"/>
      <c r="M57" s="526" t="s">
        <v>139</v>
      </c>
      <c r="N57" s="526"/>
      <c r="O57" s="526"/>
    </row>
    <row r="58" spans="2:30" ht="28.5" x14ac:dyDescent="0.25">
      <c r="B58" s="57"/>
      <c r="C58" s="318" t="s">
        <v>140</v>
      </c>
      <c r="D58" s="138" t="s">
        <v>141</v>
      </c>
      <c r="E58" s="138" t="s">
        <v>142</v>
      </c>
      <c r="F58" s="138" t="s">
        <v>97</v>
      </c>
      <c r="G58" s="138" t="s">
        <v>98</v>
      </c>
      <c r="H58" s="138" t="s">
        <v>143</v>
      </c>
      <c r="I58" s="138" t="s">
        <v>144</v>
      </c>
      <c r="J58" s="138" t="s">
        <v>69</v>
      </c>
      <c r="K58" s="138" t="s">
        <v>70</v>
      </c>
      <c r="L58" s="138" t="s">
        <v>49</v>
      </c>
      <c r="M58" s="138" t="s">
        <v>145</v>
      </c>
      <c r="N58" s="138" t="s">
        <v>146</v>
      </c>
      <c r="O58" s="138" t="s">
        <v>87</v>
      </c>
      <c r="Q58" s="158"/>
      <c r="R58" s="149"/>
      <c r="S58" s="149"/>
      <c r="T58" s="149"/>
      <c r="U58" s="149"/>
      <c r="V58" s="149"/>
      <c r="W58" s="149"/>
      <c r="X58" s="149"/>
      <c r="Y58" s="149"/>
      <c r="Z58" s="149"/>
      <c r="AA58" s="149"/>
      <c r="AB58" s="149"/>
      <c r="AC58" s="142"/>
      <c r="AD58" s="142"/>
    </row>
    <row r="59" spans="2:30" ht="15" customHeight="1" x14ac:dyDescent="0.25">
      <c r="B59" s="21" t="s">
        <v>2</v>
      </c>
      <c r="C59" s="21">
        <v>60.6</v>
      </c>
      <c r="D59" s="21">
        <v>59.7</v>
      </c>
      <c r="E59" s="21">
        <v>48.800000000000004</v>
      </c>
      <c r="F59" s="21">
        <v>64.100000000000009</v>
      </c>
      <c r="G59" s="21">
        <v>58.6</v>
      </c>
      <c r="H59" s="21" t="s">
        <v>75</v>
      </c>
      <c r="I59" s="21">
        <v>60.6</v>
      </c>
      <c r="J59" s="21">
        <v>59</v>
      </c>
      <c r="K59" s="21">
        <v>59.800000000000004</v>
      </c>
      <c r="L59" s="21">
        <v>65.3</v>
      </c>
      <c r="M59" s="21" t="s">
        <v>75</v>
      </c>
      <c r="N59" s="21">
        <v>59.5</v>
      </c>
      <c r="O59" s="21">
        <v>58.800000000000004</v>
      </c>
      <c r="Q59" s="149"/>
      <c r="R59" s="159"/>
      <c r="S59" s="159"/>
      <c r="T59" s="159"/>
      <c r="U59" s="159"/>
      <c r="V59" s="159"/>
      <c r="W59" s="159"/>
      <c r="X59" s="159"/>
      <c r="Y59" s="159"/>
      <c r="Z59" s="159"/>
      <c r="AA59" s="159"/>
      <c r="AB59" s="159"/>
      <c r="AC59" s="142"/>
      <c r="AD59" s="142"/>
    </row>
    <row r="60" spans="2:30" ht="15" customHeight="1" x14ac:dyDescent="0.25">
      <c r="B60" s="21" t="s">
        <v>22</v>
      </c>
      <c r="C60" s="21">
        <v>64.900000000000006</v>
      </c>
      <c r="D60" s="21">
        <v>64.7</v>
      </c>
      <c r="E60" s="21">
        <v>58.1</v>
      </c>
      <c r="F60" s="21">
        <v>67.600000000000009</v>
      </c>
      <c r="G60" s="21">
        <v>62.7</v>
      </c>
      <c r="H60" s="21">
        <v>68.3</v>
      </c>
      <c r="I60" s="21">
        <v>65.600000000000009</v>
      </c>
      <c r="J60" s="21">
        <v>63.900000000000006</v>
      </c>
      <c r="K60" s="21">
        <v>63.800000000000004</v>
      </c>
      <c r="L60" s="21">
        <v>68.400000000000006</v>
      </c>
      <c r="M60" s="21">
        <v>62</v>
      </c>
      <c r="N60" s="21">
        <v>63.2</v>
      </c>
      <c r="O60" s="21">
        <v>66.5</v>
      </c>
      <c r="Q60" s="149"/>
      <c r="R60" s="524"/>
      <c r="S60" s="524"/>
      <c r="T60" s="524"/>
      <c r="U60" s="524"/>
      <c r="V60" s="524"/>
      <c r="W60" s="524"/>
      <c r="X60" s="524"/>
      <c r="Y60" s="524"/>
      <c r="Z60" s="524"/>
      <c r="AA60" s="524"/>
      <c r="AB60" s="524"/>
      <c r="AC60" s="142"/>
      <c r="AD60" s="142"/>
    </row>
    <row r="61" spans="2:30" x14ac:dyDescent="0.2">
      <c r="B61" s="12" t="s">
        <v>149</v>
      </c>
      <c r="P61" s="85"/>
      <c r="Q61" s="155"/>
      <c r="R61" s="160"/>
      <c r="S61" s="160"/>
      <c r="T61" s="160"/>
      <c r="U61" s="160"/>
      <c r="V61" s="160"/>
      <c r="W61" s="160"/>
      <c r="X61" s="160"/>
      <c r="Y61" s="160"/>
      <c r="Z61" s="160"/>
      <c r="AA61" s="160"/>
      <c r="AB61" s="160"/>
      <c r="AC61" s="160"/>
      <c r="AD61" s="142"/>
    </row>
    <row r="62" spans="2:30" x14ac:dyDescent="0.2">
      <c r="P62" s="85"/>
      <c r="Q62" s="142"/>
      <c r="R62" s="142"/>
      <c r="S62" s="142"/>
      <c r="T62" s="142"/>
      <c r="U62" s="142"/>
      <c r="V62" s="142"/>
      <c r="W62" s="142"/>
      <c r="X62" s="142"/>
      <c r="Y62" s="142"/>
      <c r="Z62" s="142"/>
      <c r="AA62" s="142"/>
      <c r="AB62" s="142"/>
      <c r="AC62" s="142"/>
      <c r="AD62" s="142"/>
    </row>
    <row r="63" spans="2:30" ht="14.45" customHeight="1" x14ac:dyDescent="0.25">
      <c r="B63" s="10" t="s">
        <v>649</v>
      </c>
      <c r="C63" s="58"/>
      <c r="D63" s="503" t="s">
        <v>162</v>
      </c>
      <c r="E63" s="504"/>
      <c r="F63" s="504"/>
      <c r="G63" s="504"/>
      <c r="H63" s="504"/>
      <c r="I63" s="505"/>
      <c r="J63" s="503" t="s">
        <v>163</v>
      </c>
      <c r="K63" s="504"/>
      <c r="L63" s="504"/>
      <c r="M63" s="504"/>
      <c r="N63" s="504"/>
      <c r="O63" s="505"/>
      <c r="Q63" s="142"/>
      <c r="R63" s="142"/>
      <c r="S63" s="142"/>
      <c r="T63" s="142"/>
      <c r="U63" s="142"/>
      <c r="V63" s="142"/>
      <c r="W63" s="142"/>
      <c r="X63" s="142"/>
      <c r="Y63" s="142"/>
      <c r="Z63" s="142"/>
      <c r="AA63" s="142"/>
      <c r="AB63" s="142"/>
      <c r="AC63" s="142"/>
      <c r="AD63" s="142"/>
    </row>
    <row r="64" spans="2:30" ht="14.45" customHeight="1" x14ac:dyDescent="0.25">
      <c r="B64" s="56"/>
      <c r="C64" s="58"/>
      <c r="D64" s="506" t="s">
        <v>135</v>
      </c>
      <c r="E64" s="508"/>
      <c r="F64" s="506" t="s">
        <v>136</v>
      </c>
      <c r="G64" s="508"/>
      <c r="H64" s="506" t="s">
        <v>137</v>
      </c>
      <c r="I64" s="508"/>
      <c r="J64" s="506" t="s">
        <v>138</v>
      </c>
      <c r="K64" s="507"/>
      <c r="L64" s="508"/>
      <c r="M64" s="506" t="s">
        <v>139</v>
      </c>
      <c r="N64" s="507"/>
      <c r="O64" s="508"/>
      <c r="Q64" s="142"/>
      <c r="R64" s="142"/>
      <c r="S64" s="142"/>
      <c r="T64" s="142"/>
      <c r="U64" s="142"/>
      <c r="V64" s="142"/>
      <c r="W64" s="142"/>
      <c r="X64" s="142"/>
      <c r="Y64" s="142"/>
      <c r="Z64" s="142"/>
      <c r="AA64" s="142"/>
      <c r="AB64" s="142"/>
      <c r="AC64" s="142"/>
      <c r="AD64" s="142"/>
    </row>
    <row r="65" spans="1:30" ht="14.25" customHeight="1" x14ac:dyDescent="0.2">
      <c r="B65" s="32"/>
      <c r="C65" s="318" t="s">
        <v>140</v>
      </c>
      <c r="D65" s="318" t="s">
        <v>141</v>
      </c>
      <c r="E65" s="318" t="s">
        <v>142</v>
      </c>
      <c r="F65" s="318" t="s">
        <v>97</v>
      </c>
      <c r="G65" s="318" t="s">
        <v>98</v>
      </c>
      <c r="H65" s="318" t="s">
        <v>143</v>
      </c>
      <c r="I65" s="318" t="s">
        <v>144</v>
      </c>
      <c r="J65" s="318" t="s">
        <v>69</v>
      </c>
      <c r="K65" s="318" t="s">
        <v>70</v>
      </c>
      <c r="L65" s="318" t="s">
        <v>49</v>
      </c>
      <c r="M65" s="318" t="s">
        <v>145</v>
      </c>
      <c r="N65" s="318" t="s">
        <v>146</v>
      </c>
      <c r="O65" s="318" t="s">
        <v>87</v>
      </c>
      <c r="Q65" s="142"/>
      <c r="R65" s="142"/>
      <c r="S65" s="142"/>
      <c r="T65" s="142"/>
      <c r="U65" s="142"/>
      <c r="V65" s="142"/>
      <c r="W65" s="142"/>
      <c r="X65" s="142"/>
      <c r="Y65" s="142"/>
      <c r="Z65" s="142"/>
      <c r="AA65" s="142"/>
      <c r="AB65" s="142"/>
      <c r="AC65" s="142"/>
      <c r="AD65" s="142"/>
    </row>
    <row r="66" spans="1:30" ht="15" customHeight="1" x14ac:dyDescent="0.2">
      <c r="B66" s="21" t="s">
        <v>2</v>
      </c>
      <c r="C66" s="126">
        <v>25800</v>
      </c>
      <c r="D66" s="126">
        <v>29400</v>
      </c>
      <c r="E66" s="126">
        <v>24500</v>
      </c>
      <c r="F66" s="126">
        <v>27000</v>
      </c>
      <c r="G66" s="126" t="s">
        <v>75</v>
      </c>
      <c r="H66" s="126">
        <v>18900</v>
      </c>
      <c r="I66" s="126">
        <v>31400</v>
      </c>
      <c r="J66" s="126">
        <v>29600</v>
      </c>
      <c r="K66" s="126">
        <v>17600</v>
      </c>
      <c r="L66" s="126" t="s">
        <v>75</v>
      </c>
      <c r="M66" s="126">
        <v>18600</v>
      </c>
      <c r="N66" s="126">
        <v>36000</v>
      </c>
      <c r="O66" s="126">
        <v>28700</v>
      </c>
      <c r="Q66" s="142"/>
      <c r="R66" s="142"/>
      <c r="S66" s="142"/>
      <c r="T66" s="142"/>
      <c r="U66" s="142"/>
      <c r="V66" s="142"/>
      <c r="W66" s="142"/>
      <c r="X66" s="142"/>
      <c r="Y66" s="142"/>
      <c r="Z66" s="142"/>
      <c r="AA66" s="142"/>
      <c r="AB66" s="142"/>
      <c r="AC66" s="142"/>
      <c r="AD66" s="142"/>
    </row>
    <row r="67" spans="1:30" ht="15" x14ac:dyDescent="0.25">
      <c r="B67" s="21" t="s">
        <v>22</v>
      </c>
      <c r="C67" s="126">
        <v>29100</v>
      </c>
      <c r="D67" s="126">
        <v>30500</v>
      </c>
      <c r="E67" s="126">
        <v>28500</v>
      </c>
      <c r="F67" s="126">
        <v>32800</v>
      </c>
      <c r="G67" s="126">
        <v>22400</v>
      </c>
      <c r="H67" s="126">
        <v>22700</v>
      </c>
      <c r="I67" s="126">
        <v>35400</v>
      </c>
      <c r="J67" s="126">
        <v>34000</v>
      </c>
      <c r="K67" s="126">
        <v>18800</v>
      </c>
      <c r="L67" s="126">
        <v>25700</v>
      </c>
      <c r="M67" s="126">
        <v>21600</v>
      </c>
      <c r="N67" s="126">
        <v>39400</v>
      </c>
      <c r="O67" s="126">
        <v>29000</v>
      </c>
      <c r="Q67" s="142"/>
      <c r="R67" s="149"/>
      <c r="S67" s="524"/>
      <c r="T67" s="524"/>
      <c r="U67" s="524"/>
      <c r="V67" s="524"/>
      <c r="W67" s="524"/>
      <c r="X67" s="524"/>
      <c r="Y67" s="524"/>
      <c r="Z67" s="524"/>
      <c r="AA67" s="524"/>
      <c r="AB67" s="524"/>
      <c r="AC67" s="524"/>
      <c r="AD67" s="142"/>
    </row>
    <row r="68" spans="1:30" x14ac:dyDescent="0.2">
      <c r="B68" s="12" t="s">
        <v>149</v>
      </c>
      <c r="Q68" s="155"/>
      <c r="R68" s="161"/>
      <c r="S68" s="161"/>
      <c r="T68" s="161"/>
      <c r="U68" s="161"/>
      <c r="V68" s="161"/>
      <c r="W68" s="161"/>
      <c r="X68" s="161"/>
      <c r="Y68" s="161"/>
      <c r="Z68" s="161"/>
      <c r="AA68" s="161"/>
      <c r="AB68" s="161"/>
      <c r="AC68" s="161"/>
      <c r="AD68" s="142"/>
    </row>
    <row r="69" spans="1:30" x14ac:dyDescent="0.2">
      <c r="Q69" s="142"/>
      <c r="R69" s="142"/>
      <c r="S69" s="142"/>
      <c r="T69" s="142"/>
      <c r="U69" s="142"/>
      <c r="V69" s="142"/>
      <c r="W69" s="142"/>
      <c r="X69" s="142"/>
      <c r="Y69" s="142"/>
      <c r="Z69" s="142"/>
      <c r="AA69" s="142"/>
      <c r="AB69" s="142"/>
      <c r="AC69" s="142"/>
      <c r="AD69" s="142"/>
    </row>
    <row r="70" spans="1:30" ht="15" x14ac:dyDescent="0.25">
      <c r="B70" s="10" t="s">
        <v>351</v>
      </c>
      <c r="Q70" s="142"/>
      <c r="R70" s="142"/>
      <c r="S70" s="142"/>
      <c r="T70" s="142"/>
      <c r="U70" s="142"/>
      <c r="V70" s="142"/>
      <c r="W70" s="142"/>
      <c r="X70" s="142"/>
      <c r="Y70" s="142"/>
      <c r="Z70" s="142"/>
      <c r="AA70" s="142"/>
      <c r="AB70" s="142"/>
      <c r="AC70" s="142"/>
      <c r="AD70" s="142"/>
    </row>
    <row r="71" spans="1:30" ht="14.45" customHeight="1" x14ac:dyDescent="0.2">
      <c r="B71" s="32"/>
      <c r="C71" s="55"/>
      <c r="D71" s="497" t="s">
        <v>164</v>
      </c>
      <c r="E71" s="497"/>
      <c r="F71" s="497"/>
      <c r="G71" s="497"/>
      <c r="H71" s="497"/>
      <c r="I71" s="497"/>
      <c r="J71" s="503" t="s">
        <v>165</v>
      </c>
      <c r="K71" s="504"/>
      <c r="L71" s="504"/>
      <c r="M71" s="504"/>
      <c r="N71" s="504"/>
      <c r="O71" s="505"/>
      <c r="Q71" s="142"/>
      <c r="R71" s="142"/>
      <c r="S71" s="142"/>
      <c r="T71" s="142"/>
      <c r="U71" s="142"/>
      <c r="V71" s="142"/>
      <c r="W71" s="142"/>
      <c r="X71" s="142"/>
      <c r="Y71" s="142"/>
      <c r="Z71" s="142"/>
      <c r="AA71" s="142"/>
      <c r="AB71" s="142"/>
      <c r="AC71" s="142"/>
      <c r="AD71" s="142"/>
    </row>
    <row r="72" spans="1:30" ht="14.45" customHeight="1" x14ac:dyDescent="0.25">
      <c r="B72" s="56"/>
      <c r="C72" s="58"/>
      <c r="D72" s="526" t="s">
        <v>135</v>
      </c>
      <c r="E72" s="526"/>
      <c r="F72" s="526" t="s">
        <v>136</v>
      </c>
      <c r="G72" s="526"/>
      <c r="H72" s="526" t="s">
        <v>137</v>
      </c>
      <c r="I72" s="526"/>
      <c r="J72" s="526" t="s">
        <v>138</v>
      </c>
      <c r="K72" s="526"/>
      <c r="L72" s="526"/>
      <c r="M72" s="526" t="s">
        <v>139</v>
      </c>
      <c r="N72" s="526"/>
      <c r="O72" s="526"/>
      <c r="Q72" s="142"/>
      <c r="R72" s="142"/>
      <c r="S72" s="149"/>
      <c r="T72" s="524"/>
      <c r="U72" s="524"/>
      <c r="V72" s="524"/>
      <c r="W72" s="524"/>
      <c r="X72" s="524"/>
      <c r="Y72" s="524"/>
      <c r="Z72" s="524"/>
      <c r="AA72" s="524"/>
      <c r="AB72" s="524"/>
      <c r="AC72" s="524"/>
      <c r="AD72" s="524"/>
    </row>
    <row r="73" spans="1:30" ht="28.5" x14ac:dyDescent="0.25">
      <c r="B73" s="57"/>
      <c r="C73" s="138" t="s">
        <v>140</v>
      </c>
      <c r="D73" s="138" t="s">
        <v>141</v>
      </c>
      <c r="E73" s="138" t="s">
        <v>142</v>
      </c>
      <c r="F73" s="138" t="s">
        <v>97</v>
      </c>
      <c r="G73" s="138" t="s">
        <v>98</v>
      </c>
      <c r="H73" s="138" t="s">
        <v>143</v>
      </c>
      <c r="I73" s="138" t="s">
        <v>144</v>
      </c>
      <c r="J73" s="138" t="s">
        <v>69</v>
      </c>
      <c r="K73" s="138" t="s">
        <v>70</v>
      </c>
      <c r="L73" s="138" t="s">
        <v>49</v>
      </c>
      <c r="M73" s="138" t="s">
        <v>145</v>
      </c>
      <c r="N73" s="138" t="s">
        <v>146</v>
      </c>
      <c r="O73" s="138" t="s">
        <v>87</v>
      </c>
      <c r="Q73" s="142"/>
      <c r="R73" s="142"/>
      <c r="S73" s="150"/>
      <c r="T73" s="319"/>
      <c r="U73" s="525"/>
      <c r="V73" s="525"/>
      <c r="W73" s="525"/>
      <c r="X73" s="525"/>
      <c r="Y73" s="525"/>
      <c r="Z73" s="525"/>
      <c r="AA73" s="525"/>
      <c r="AB73" s="525"/>
      <c r="AC73" s="525"/>
      <c r="AD73" s="525"/>
    </row>
    <row r="74" spans="1:30" ht="15" customHeight="1" x14ac:dyDescent="0.2">
      <c r="B74" s="21" t="s">
        <v>2</v>
      </c>
      <c r="C74" s="122">
        <v>0.31607000000000002</v>
      </c>
      <c r="D74" s="122">
        <v>0.26853000000000005</v>
      </c>
      <c r="E74" s="122">
        <v>0.33443000000000001</v>
      </c>
      <c r="F74" s="122">
        <v>0.32131000000000004</v>
      </c>
      <c r="G74" s="122" t="s">
        <v>75</v>
      </c>
      <c r="H74" s="122">
        <v>0.38203000000000004</v>
      </c>
      <c r="I74" s="122">
        <v>0.26328000000000001</v>
      </c>
      <c r="J74" s="122">
        <v>0.25529000000000002</v>
      </c>
      <c r="K74" s="122">
        <v>0.41338000000000003</v>
      </c>
      <c r="L74" s="122" t="s">
        <v>75</v>
      </c>
      <c r="M74" s="122">
        <v>0.42558000000000001</v>
      </c>
      <c r="N74" s="122">
        <v>0.18352000000000002</v>
      </c>
      <c r="O74" s="122">
        <v>0.25805</v>
      </c>
      <c r="Q74" s="142"/>
      <c r="R74" s="142"/>
      <c r="S74" s="151"/>
      <c r="T74" s="152"/>
      <c r="U74" s="152"/>
      <c r="V74" s="152"/>
      <c r="W74" s="152"/>
      <c r="X74" s="152"/>
      <c r="Y74" s="151"/>
      <c r="Z74" s="151"/>
      <c r="AA74" s="151"/>
      <c r="AB74" s="152"/>
      <c r="AC74" s="152"/>
      <c r="AD74" s="152"/>
    </row>
    <row r="75" spans="1:30" x14ac:dyDescent="0.2">
      <c r="B75" s="21" t="s">
        <v>22</v>
      </c>
      <c r="C75" s="122">
        <v>0.24408000000000002</v>
      </c>
      <c r="D75" s="122">
        <v>0.26052000000000003</v>
      </c>
      <c r="E75" s="122">
        <v>0.23693000000000003</v>
      </c>
      <c r="F75" s="122">
        <v>0.21475000000000002</v>
      </c>
      <c r="G75" s="122">
        <v>0.29655000000000004</v>
      </c>
      <c r="H75" s="122">
        <v>0.28577000000000002</v>
      </c>
      <c r="I75" s="122">
        <v>0.20287000000000002</v>
      </c>
      <c r="J75" s="122">
        <v>0.16073000000000001</v>
      </c>
      <c r="K75" s="122">
        <v>0.38452000000000003</v>
      </c>
      <c r="L75" s="122">
        <v>0.36903000000000002</v>
      </c>
      <c r="M75" s="122">
        <v>0.27001000000000003</v>
      </c>
      <c r="N75" s="122">
        <v>0.16717000000000001</v>
      </c>
      <c r="O75" s="122">
        <v>0.26638000000000001</v>
      </c>
      <c r="Q75" s="142"/>
      <c r="R75" s="153"/>
      <c r="S75" s="154"/>
      <c r="T75" s="154"/>
      <c r="U75" s="352"/>
      <c r="V75" s="154"/>
      <c r="W75" s="154"/>
      <c r="X75" s="154"/>
      <c r="Y75" s="154"/>
      <c r="Z75" s="154"/>
      <c r="AA75" s="154"/>
      <c r="AB75" s="154"/>
      <c r="AC75" s="154"/>
      <c r="AD75" s="154"/>
    </row>
    <row r="76" spans="1:30" ht="15" x14ac:dyDescent="0.25">
      <c r="B76" s="12" t="s">
        <v>149</v>
      </c>
      <c r="Q76" s="142"/>
      <c r="R76" s="142"/>
      <c r="S76" s="142"/>
      <c r="T76" s="142"/>
      <c r="U76" s="352"/>
      <c r="V76"/>
      <c r="W76" s="142"/>
      <c r="X76" s="142"/>
      <c r="Y76" s="142"/>
      <c r="Z76" s="142"/>
      <c r="AA76" s="142"/>
      <c r="AB76" s="142"/>
      <c r="AC76" s="142"/>
      <c r="AD76" s="142"/>
    </row>
    <row r="77" spans="1:30" ht="15" x14ac:dyDescent="0.25">
      <c r="U77" s="352"/>
      <c r="V77"/>
    </row>
    <row r="78" spans="1:30" ht="15" x14ac:dyDescent="0.25">
      <c r="A78" s="333"/>
      <c r="B78" s="332" t="s">
        <v>352</v>
      </c>
      <c r="U78" s="352"/>
      <c r="V78"/>
    </row>
    <row r="79" spans="1:30" ht="114" x14ac:dyDescent="0.25">
      <c r="B79" s="37" t="s">
        <v>166</v>
      </c>
      <c r="C79" s="53" t="s">
        <v>167</v>
      </c>
      <c r="D79" s="53" t="s">
        <v>495</v>
      </c>
      <c r="E79" s="53" t="s">
        <v>496</v>
      </c>
      <c r="F79" s="53" t="s">
        <v>497</v>
      </c>
      <c r="G79" s="53" t="s">
        <v>498</v>
      </c>
      <c r="H79" s="53" t="s">
        <v>168</v>
      </c>
      <c r="I79" s="53" t="s">
        <v>169</v>
      </c>
      <c r="J79" s="53" t="s">
        <v>499</v>
      </c>
      <c r="K79" s="53" t="s">
        <v>500</v>
      </c>
      <c r="L79" s="53" t="s">
        <v>501</v>
      </c>
      <c r="M79" s="53" t="s">
        <v>170</v>
      </c>
      <c r="N79" s="53" t="s">
        <v>171</v>
      </c>
      <c r="O79" s="53" t="s">
        <v>172</v>
      </c>
      <c r="P79" s="53" t="s">
        <v>173</v>
      </c>
      <c r="Q79" s="53" t="s">
        <v>174</v>
      </c>
      <c r="R79" s="53" t="s">
        <v>530</v>
      </c>
      <c r="S79" s="53" t="s">
        <v>47</v>
      </c>
      <c r="V79" s="352"/>
      <c r="W79"/>
    </row>
    <row r="80" spans="1:30" ht="15" x14ac:dyDescent="0.25">
      <c r="B80" s="38" t="s">
        <v>62</v>
      </c>
      <c r="C80" s="336">
        <v>400</v>
      </c>
      <c r="D80" s="336">
        <v>876</v>
      </c>
      <c r="E80" s="336">
        <v>62</v>
      </c>
      <c r="F80" s="336">
        <v>985</v>
      </c>
      <c r="G80" s="336">
        <v>1016</v>
      </c>
      <c r="H80" s="336">
        <v>574</v>
      </c>
      <c r="I80" s="336">
        <v>430</v>
      </c>
      <c r="J80" s="336">
        <v>139</v>
      </c>
      <c r="K80" s="336">
        <v>62</v>
      </c>
      <c r="L80" s="336" t="s">
        <v>147</v>
      </c>
      <c r="M80" s="336" t="s">
        <v>147</v>
      </c>
      <c r="N80" s="336">
        <v>168</v>
      </c>
      <c r="O80" s="336">
        <v>162</v>
      </c>
      <c r="P80" s="336">
        <v>979</v>
      </c>
      <c r="Q80" s="336">
        <v>4751</v>
      </c>
      <c r="R80" s="336">
        <f>(SUM(C80:P80))</f>
        <v>5853</v>
      </c>
      <c r="S80" s="336">
        <f t="shared" ref="S80:S85" si="0">SUM(C80:Q80)</f>
        <v>10604</v>
      </c>
      <c r="V80" s="352"/>
      <c r="W80"/>
    </row>
    <row r="81" spans="1:23" ht="15" x14ac:dyDescent="0.25">
      <c r="B81" s="38" t="s">
        <v>63</v>
      </c>
      <c r="C81" s="336"/>
      <c r="D81" s="336"/>
      <c r="E81" s="336"/>
      <c r="F81" s="336"/>
      <c r="G81" s="336"/>
      <c r="H81" s="336"/>
      <c r="I81" s="336"/>
      <c r="J81" s="336"/>
      <c r="K81" s="336"/>
      <c r="L81" s="336"/>
      <c r="M81" s="336"/>
      <c r="N81" s="336"/>
      <c r="O81" s="336"/>
      <c r="P81" s="336"/>
      <c r="Q81" s="336">
        <v>142</v>
      </c>
      <c r="R81" s="336">
        <f t="shared" ref="R81:R86" si="1">(SUM(C81:P81))</f>
        <v>0</v>
      </c>
      <c r="S81" s="336">
        <f t="shared" si="0"/>
        <v>142</v>
      </c>
      <c r="V81" s="352"/>
      <c r="W81"/>
    </row>
    <row r="82" spans="1:23" ht="15" x14ac:dyDescent="0.25">
      <c r="B82" s="38" t="s">
        <v>64</v>
      </c>
      <c r="C82" s="336">
        <v>1670</v>
      </c>
      <c r="D82" s="336">
        <v>2793</v>
      </c>
      <c r="E82" s="336">
        <v>283</v>
      </c>
      <c r="F82" s="336">
        <v>3799</v>
      </c>
      <c r="G82" s="336">
        <v>3354</v>
      </c>
      <c r="H82" s="336">
        <v>1994</v>
      </c>
      <c r="I82" s="336">
        <v>2625</v>
      </c>
      <c r="J82" s="336">
        <v>773</v>
      </c>
      <c r="K82" s="336">
        <v>625</v>
      </c>
      <c r="L82" s="336">
        <v>982</v>
      </c>
      <c r="M82" s="336">
        <v>77</v>
      </c>
      <c r="N82" s="336">
        <v>303</v>
      </c>
      <c r="O82" s="336">
        <v>1308</v>
      </c>
      <c r="P82" s="336">
        <v>3352</v>
      </c>
      <c r="Q82" s="336">
        <v>12559</v>
      </c>
      <c r="R82" s="336">
        <f t="shared" si="1"/>
        <v>23938</v>
      </c>
      <c r="S82" s="336">
        <f t="shared" si="0"/>
        <v>36497</v>
      </c>
      <c r="V82" s="352"/>
      <c r="W82"/>
    </row>
    <row r="83" spans="1:23" ht="15" x14ac:dyDescent="0.25">
      <c r="B83" s="38" t="s">
        <v>65</v>
      </c>
      <c r="C83" s="336">
        <v>557</v>
      </c>
      <c r="D83" s="336">
        <v>393</v>
      </c>
      <c r="E83" s="336">
        <v>36</v>
      </c>
      <c r="F83" s="336">
        <v>1097</v>
      </c>
      <c r="G83" s="336">
        <v>958</v>
      </c>
      <c r="H83" s="336">
        <v>698</v>
      </c>
      <c r="I83" s="336">
        <v>1151</v>
      </c>
      <c r="J83" s="336">
        <v>109</v>
      </c>
      <c r="K83" s="336">
        <v>224</v>
      </c>
      <c r="L83" s="336">
        <v>104</v>
      </c>
      <c r="M83" s="336" t="s">
        <v>147</v>
      </c>
      <c r="N83" s="336">
        <v>59</v>
      </c>
      <c r="O83" s="336">
        <v>337</v>
      </c>
      <c r="P83" s="336">
        <v>783</v>
      </c>
      <c r="Q83" s="336">
        <v>2952</v>
      </c>
      <c r="R83" s="336">
        <f t="shared" si="1"/>
        <v>6506</v>
      </c>
      <c r="S83" s="336">
        <f t="shared" si="0"/>
        <v>9458</v>
      </c>
      <c r="V83" s="352"/>
      <c r="W83"/>
    </row>
    <row r="84" spans="1:23" ht="15" x14ac:dyDescent="0.25">
      <c r="B84" s="38" t="s">
        <v>67</v>
      </c>
      <c r="C84" s="336">
        <v>357</v>
      </c>
      <c r="D84" s="336">
        <v>408</v>
      </c>
      <c r="E84" s="336">
        <v>145</v>
      </c>
      <c r="F84" s="336">
        <v>289</v>
      </c>
      <c r="G84" s="336">
        <v>368</v>
      </c>
      <c r="H84" s="336">
        <v>612</v>
      </c>
      <c r="I84" s="336">
        <v>437</v>
      </c>
      <c r="J84" s="336">
        <v>258</v>
      </c>
      <c r="K84" s="336" t="s">
        <v>147</v>
      </c>
      <c r="L84" s="336">
        <v>45</v>
      </c>
      <c r="M84" s="336" t="s">
        <v>147</v>
      </c>
      <c r="N84" s="336">
        <v>107</v>
      </c>
      <c r="O84" s="336">
        <v>79</v>
      </c>
      <c r="P84" s="336">
        <v>498</v>
      </c>
      <c r="Q84" s="336">
        <v>1405</v>
      </c>
      <c r="R84" s="336">
        <f t="shared" si="1"/>
        <v>3603</v>
      </c>
      <c r="S84" s="336">
        <f t="shared" si="0"/>
        <v>5008</v>
      </c>
      <c r="V84" s="352"/>
      <c r="W84"/>
    </row>
    <row r="85" spans="1:23" ht="15" x14ac:dyDescent="0.25">
      <c r="B85" s="38" t="s">
        <v>66</v>
      </c>
      <c r="C85" s="336">
        <v>94</v>
      </c>
      <c r="D85" s="336">
        <v>213</v>
      </c>
      <c r="E85" s="336">
        <v>32</v>
      </c>
      <c r="F85" s="336">
        <v>310</v>
      </c>
      <c r="G85" s="336">
        <v>345</v>
      </c>
      <c r="H85" s="336">
        <v>317</v>
      </c>
      <c r="I85" s="336">
        <v>439</v>
      </c>
      <c r="J85" s="336">
        <v>124</v>
      </c>
      <c r="K85" s="336">
        <v>165</v>
      </c>
      <c r="L85" s="336">
        <v>84</v>
      </c>
      <c r="M85" s="336" t="s">
        <v>147</v>
      </c>
      <c r="N85" s="336">
        <v>111</v>
      </c>
      <c r="O85" s="336" t="s">
        <v>147</v>
      </c>
      <c r="P85" s="336">
        <v>275</v>
      </c>
      <c r="Q85" s="336">
        <v>1433</v>
      </c>
      <c r="R85" s="336">
        <f t="shared" si="1"/>
        <v>2509</v>
      </c>
      <c r="S85" s="336">
        <f t="shared" si="0"/>
        <v>3942</v>
      </c>
      <c r="V85" s="352"/>
      <c r="W85"/>
    </row>
    <row r="86" spans="1:23" ht="15" x14ac:dyDescent="0.25">
      <c r="B86" s="38" t="s">
        <v>2</v>
      </c>
      <c r="C86" s="336">
        <v>3114</v>
      </c>
      <c r="D86" s="336">
        <v>4768</v>
      </c>
      <c r="E86" s="336">
        <v>558</v>
      </c>
      <c r="F86" s="336">
        <v>6606</v>
      </c>
      <c r="G86" s="336">
        <v>6077</v>
      </c>
      <c r="H86" s="336">
        <v>4331</v>
      </c>
      <c r="I86" s="336">
        <v>5204</v>
      </c>
      <c r="J86" s="336">
        <v>1452</v>
      </c>
      <c r="K86" s="336">
        <v>1125</v>
      </c>
      <c r="L86" s="336">
        <v>1215</v>
      </c>
      <c r="M86" s="336">
        <v>77</v>
      </c>
      <c r="N86" s="336">
        <v>747</v>
      </c>
      <c r="O86" s="336">
        <v>1886</v>
      </c>
      <c r="P86" s="336">
        <v>6022</v>
      </c>
      <c r="Q86" s="336">
        <v>23326</v>
      </c>
      <c r="R86" s="336">
        <f t="shared" si="1"/>
        <v>43182</v>
      </c>
      <c r="S86" s="336">
        <f>SUM(C86:Q86)</f>
        <v>66508</v>
      </c>
      <c r="V86" s="352"/>
      <c r="W86"/>
    </row>
    <row r="87" spans="1:23" ht="15" x14ac:dyDescent="0.25">
      <c r="B87" s="25" t="s">
        <v>494</v>
      </c>
      <c r="C87" s="163"/>
      <c r="D87" s="163"/>
      <c r="E87" s="163"/>
      <c r="F87" s="163"/>
      <c r="G87" s="163"/>
      <c r="H87" s="163"/>
      <c r="I87" s="163"/>
      <c r="J87" s="163"/>
      <c r="K87" s="163"/>
      <c r="L87" s="163"/>
      <c r="M87" s="163"/>
      <c r="N87" s="163"/>
      <c r="O87" s="163"/>
      <c r="Q87" s="337"/>
      <c r="U87" s="352"/>
      <c r="V87"/>
    </row>
    <row r="88" spans="1:23" ht="15" x14ac:dyDescent="0.25">
      <c r="B88" s="25"/>
      <c r="C88" s="163"/>
      <c r="D88" s="163"/>
      <c r="E88" s="163"/>
      <c r="F88" s="163"/>
      <c r="G88" s="163"/>
      <c r="H88" s="163"/>
      <c r="I88" s="163"/>
      <c r="J88" s="163"/>
      <c r="K88" s="163"/>
      <c r="L88" s="163"/>
      <c r="M88" s="163"/>
      <c r="N88" s="163"/>
      <c r="O88" s="163"/>
      <c r="U88" s="352"/>
      <c r="V88"/>
    </row>
    <row r="89" spans="1:23" ht="15" x14ac:dyDescent="0.25">
      <c r="A89" s="333"/>
      <c r="B89" s="332" t="s">
        <v>505</v>
      </c>
      <c r="C89" s="163"/>
      <c r="D89" s="163"/>
      <c r="E89" s="163"/>
      <c r="F89" s="163"/>
      <c r="G89" s="163"/>
      <c r="H89" s="163"/>
      <c r="I89" s="163"/>
      <c r="J89" s="163"/>
      <c r="K89" s="163"/>
      <c r="L89" s="163"/>
      <c r="M89" s="163"/>
      <c r="N89" s="163"/>
      <c r="O89" s="163"/>
      <c r="U89" s="352"/>
      <c r="V89"/>
    </row>
    <row r="90" spans="1:23" ht="114" x14ac:dyDescent="0.25">
      <c r="B90" s="37" t="s">
        <v>166</v>
      </c>
      <c r="C90" s="53" t="s">
        <v>167</v>
      </c>
      <c r="D90" s="53" t="s">
        <v>495</v>
      </c>
      <c r="E90" s="53" t="s">
        <v>496</v>
      </c>
      <c r="F90" s="53" t="s">
        <v>497</v>
      </c>
      <c r="G90" s="53" t="s">
        <v>498</v>
      </c>
      <c r="H90" s="53" t="s">
        <v>168</v>
      </c>
      <c r="I90" s="53" t="s">
        <v>169</v>
      </c>
      <c r="J90" s="53" t="s">
        <v>499</v>
      </c>
      <c r="K90" s="53" t="s">
        <v>500</v>
      </c>
      <c r="L90" s="53" t="s">
        <v>501</v>
      </c>
      <c r="M90" s="53" t="s">
        <v>170</v>
      </c>
      <c r="N90" s="53" t="s">
        <v>171</v>
      </c>
      <c r="O90" s="53" t="s">
        <v>172</v>
      </c>
      <c r="P90" s="53" t="s">
        <v>173</v>
      </c>
      <c r="Q90" s="53" t="s">
        <v>47</v>
      </c>
      <c r="V90"/>
    </row>
    <row r="91" spans="1:23" x14ac:dyDescent="0.2">
      <c r="B91" s="38" t="s">
        <v>62</v>
      </c>
      <c r="C91" s="338">
        <f>C80/$R$80</f>
        <v>6.8341021698274385E-2</v>
      </c>
      <c r="D91" s="338">
        <f t="shared" ref="D91:P91" si="2">D80/$R$80</f>
        <v>0.14966683751922091</v>
      </c>
      <c r="E91" s="338">
        <f t="shared" si="2"/>
        <v>1.0592858363232531E-2</v>
      </c>
      <c r="F91" s="338">
        <f t="shared" si="2"/>
        <v>0.16828976593200068</v>
      </c>
      <c r="G91" s="338">
        <f t="shared" si="2"/>
        <v>0.17358619511361695</v>
      </c>
      <c r="H91" s="338">
        <f t="shared" si="2"/>
        <v>9.8069366137023745E-2</v>
      </c>
      <c r="I91" s="338">
        <f t="shared" si="2"/>
        <v>7.3466598325644963E-2</v>
      </c>
      <c r="J91" s="338">
        <f>J80/$R$80</f>
        <v>2.3748505040150351E-2</v>
      </c>
      <c r="K91" s="338">
        <f t="shared" si="2"/>
        <v>1.0592858363232531E-2</v>
      </c>
      <c r="L91" s="338">
        <v>0</v>
      </c>
      <c r="M91" s="338">
        <v>0</v>
      </c>
      <c r="N91" s="338">
        <f t="shared" si="2"/>
        <v>2.8703229113275244E-2</v>
      </c>
      <c r="O91" s="338">
        <f t="shared" si="2"/>
        <v>2.7678113787801127E-2</v>
      </c>
      <c r="P91" s="338">
        <f t="shared" si="2"/>
        <v>0.16726465060652657</v>
      </c>
      <c r="Q91" s="338">
        <f t="shared" ref="Q91:Q96" si="3">R80/S80</f>
        <v>0.55196152395322517</v>
      </c>
    </row>
    <row r="92" spans="1:23" x14ac:dyDescent="0.2">
      <c r="B92" s="38" t="s">
        <v>63</v>
      </c>
      <c r="C92" s="338">
        <v>0</v>
      </c>
      <c r="D92" s="338">
        <v>0</v>
      </c>
      <c r="E92" s="338">
        <v>0</v>
      </c>
      <c r="F92" s="338">
        <v>0</v>
      </c>
      <c r="G92" s="338">
        <v>0</v>
      </c>
      <c r="H92" s="338">
        <v>0</v>
      </c>
      <c r="I92" s="338">
        <v>0</v>
      </c>
      <c r="J92" s="338">
        <v>0</v>
      </c>
      <c r="K92" s="338">
        <v>0</v>
      </c>
      <c r="L92" s="338">
        <v>0</v>
      </c>
      <c r="M92" s="338">
        <v>0</v>
      </c>
      <c r="N92" s="338">
        <v>0</v>
      </c>
      <c r="O92" s="338">
        <v>0</v>
      </c>
      <c r="P92" s="338">
        <v>0</v>
      </c>
      <c r="Q92" s="338">
        <f t="shared" si="3"/>
        <v>0</v>
      </c>
    </row>
    <row r="93" spans="1:23" x14ac:dyDescent="0.2">
      <c r="B93" s="38" t="s">
        <v>64</v>
      </c>
      <c r="C93" s="338">
        <f>C82/$R$82</f>
        <v>6.9763555852619272E-2</v>
      </c>
      <c r="D93" s="338">
        <f t="shared" ref="D93:P93" si="4">D82/$R$82</f>
        <v>0.11667641406968</v>
      </c>
      <c r="E93" s="338">
        <f t="shared" si="4"/>
        <v>1.1822207369036677E-2</v>
      </c>
      <c r="F93" s="338">
        <f t="shared" si="4"/>
        <v>0.1587016459186231</v>
      </c>
      <c r="G93" s="338">
        <f t="shared" si="4"/>
        <v>0.14011195588603895</v>
      </c>
      <c r="H93" s="338">
        <f t="shared" si="4"/>
        <v>8.3298521179714258E-2</v>
      </c>
      <c r="I93" s="338">
        <f t="shared" si="4"/>
        <v>0.10965828390007519</v>
      </c>
      <c r="J93" s="338">
        <f t="shared" si="4"/>
        <v>3.2291753697050715E-2</v>
      </c>
      <c r="K93" s="338">
        <f t="shared" si="4"/>
        <v>2.6109115214303619E-2</v>
      </c>
      <c r="L93" s="338">
        <f t="shared" si="4"/>
        <v>4.1022641824713844E-2</v>
      </c>
      <c r="M93" s="338">
        <f t="shared" si="4"/>
        <v>3.2166429944022056E-3</v>
      </c>
      <c r="N93" s="338">
        <f t="shared" si="4"/>
        <v>1.2657699055894395E-2</v>
      </c>
      <c r="O93" s="338">
        <f t="shared" si="4"/>
        <v>5.4641156320494613E-2</v>
      </c>
      <c r="P93" s="338">
        <f t="shared" si="4"/>
        <v>0.14002840671735317</v>
      </c>
      <c r="Q93" s="338">
        <f t="shared" si="3"/>
        <v>0.65588952516645205</v>
      </c>
    </row>
    <row r="94" spans="1:23" x14ac:dyDescent="0.2">
      <c r="B94" s="38" t="s">
        <v>65</v>
      </c>
      <c r="C94" s="338">
        <f>C83/$R$83</f>
        <v>8.5613280049185364E-2</v>
      </c>
      <c r="D94" s="338">
        <f t="shared" ref="D94:P94" si="5">D83/$R$83</f>
        <v>6.0405779280664006E-2</v>
      </c>
      <c r="E94" s="338">
        <f t="shared" si="5"/>
        <v>5.533353827236397E-3</v>
      </c>
      <c r="F94" s="338">
        <f t="shared" si="5"/>
        <v>0.16861358745773133</v>
      </c>
      <c r="G94" s="338">
        <f t="shared" si="5"/>
        <v>0.14724869351367967</v>
      </c>
      <c r="H94" s="338">
        <f t="shared" si="5"/>
        <v>0.1072855825391946</v>
      </c>
      <c r="I94" s="338">
        <f t="shared" si="5"/>
        <v>0.17691361819858592</v>
      </c>
      <c r="J94" s="338">
        <f t="shared" si="5"/>
        <v>1.6753765754687979E-2</v>
      </c>
      <c r="K94" s="338">
        <f t="shared" si="5"/>
        <v>3.4429757147248691E-2</v>
      </c>
      <c r="L94" s="338">
        <f t="shared" si="5"/>
        <v>1.5985244389794036E-2</v>
      </c>
      <c r="M94" s="338">
        <v>0</v>
      </c>
      <c r="N94" s="338">
        <f t="shared" si="5"/>
        <v>9.068552105748539E-3</v>
      </c>
      <c r="O94" s="338">
        <f t="shared" si="5"/>
        <v>5.1798339993851826E-2</v>
      </c>
      <c r="P94" s="338">
        <f t="shared" si="5"/>
        <v>0.12035044574239163</v>
      </c>
      <c r="Q94" s="338">
        <f t="shared" si="3"/>
        <v>0.68788327341932753</v>
      </c>
    </row>
    <row r="95" spans="1:23" x14ac:dyDescent="0.2">
      <c r="B95" s="38" t="s">
        <v>67</v>
      </c>
      <c r="C95" s="338">
        <f>C84/$R$84</f>
        <v>9.9084096586178186E-2</v>
      </c>
      <c r="D95" s="338">
        <f t="shared" ref="D95:P95" si="6">D84/$R$84</f>
        <v>0.11323896752706078</v>
      </c>
      <c r="E95" s="338">
        <f t="shared" si="6"/>
        <v>4.0244240910352481E-2</v>
      </c>
      <c r="F95" s="338">
        <f t="shared" si="6"/>
        <v>8.0210935331668051E-2</v>
      </c>
      <c r="G95" s="338">
        <f t="shared" si="6"/>
        <v>0.10213710796558423</v>
      </c>
      <c r="H95" s="338">
        <f t="shared" si="6"/>
        <v>0.16985845129059118</v>
      </c>
      <c r="I95" s="338">
        <f t="shared" si="6"/>
        <v>0.12128781570913127</v>
      </c>
      <c r="J95" s="338">
        <f t="shared" si="6"/>
        <v>7.1606994171523733E-2</v>
      </c>
      <c r="K95" s="338">
        <v>0</v>
      </c>
      <c r="L95" s="338">
        <f t="shared" si="6"/>
        <v>1.2489592006661115E-2</v>
      </c>
      <c r="M95" s="338">
        <v>0</v>
      </c>
      <c r="N95" s="338">
        <f t="shared" si="6"/>
        <v>2.9697474326949764E-2</v>
      </c>
      <c r="O95" s="338">
        <f t="shared" si="6"/>
        <v>2.1926172633916181E-2</v>
      </c>
      <c r="P95" s="338">
        <f t="shared" si="6"/>
        <v>0.13821815154038303</v>
      </c>
      <c r="Q95" s="338">
        <f t="shared" si="3"/>
        <v>0.71944888178913735</v>
      </c>
    </row>
    <row r="96" spans="1:23" x14ac:dyDescent="0.2">
      <c r="B96" s="38" t="s">
        <v>66</v>
      </c>
      <c r="C96" s="338">
        <f>C85/$R$85</f>
        <v>3.7465125548027105E-2</v>
      </c>
      <c r="D96" s="338">
        <f t="shared" ref="D96:P96" si="7">D85/$R$85</f>
        <v>8.4894380231167799E-2</v>
      </c>
      <c r="E96" s="338">
        <f t="shared" si="7"/>
        <v>1.2754085292945397E-2</v>
      </c>
      <c r="F96" s="338">
        <f t="shared" si="7"/>
        <v>0.12355520127540853</v>
      </c>
      <c r="G96" s="338">
        <f t="shared" si="7"/>
        <v>0.13750498206456754</v>
      </c>
      <c r="H96" s="338">
        <f t="shared" si="7"/>
        <v>0.12634515743324035</v>
      </c>
      <c r="I96" s="338">
        <f t="shared" si="7"/>
        <v>0.17497010761259466</v>
      </c>
      <c r="J96" s="338">
        <f t="shared" si="7"/>
        <v>4.9422080510163412E-2</v>
      </c>
      <c r="K96" s="338">
        <f t="shared" si="7"/>
        <v>6.5763252291749702E-2</v>
      </c>
      <c r="L96" s="338">
        <f t="shared" si="7"/>
        <v>3.3479473893981669E-2</v>
      </c>
      <c r="M96" s="338">
        <v>0</v>
      </c>
      <c r="N96" s="338">
        <f t="shared" si="7"/>
        <v>4.4240733359904347E-2</v>
      </c>
      <c r="O96" s="338">
        <v>0</v>
      </c>
      <c r="P96" s="338">
        <f t="shared" si="7"/>
        <v>0.10960542048624951</v>
      </c>
      <c r="Q96" s="338">
        <f t="shared" si="3"/>
        <v>0.63647894469812283</v>
      </c>
    </row>
    <row r="97" spans="1:17" x14ac:dyDescent="0.2">
      <c r="B97" s="38" t="s">
        <v>2</v>
      </c>
      <c r="C97" s="338">
        <f>C86/$R$86</f>
        <v>7.211338057523968E-2</v>
      </c>
      <c r="D97" s="338">
        <f t="shared" ref="D97:P97" si="8">D86/$R$86</f>
        <v>0.11041637719420129</v>
      </c>
      <c r="E97" s="338">
        <f t="shared" si="8"/>
        <v>1.2922050854522717E-2</v>
      </c>
      <c r="F97" s="338">
        <f t="shared" si="8"/>
        <v>0.15298040850354314</v>
      </c>
      <c r="G97" s="338">
        <f t="shared" si="8"/>
        <v>0.14072993376869991</v>
      </c>
      <c r="H97" s="338">
        <f t="shared" si="8"/>
        <v>0.10029641980454819</v>
      </c>
      <c r="I97" s="338">
        <f t="shared" si="8"/>
        <v>0.12051317678662406</v>
      </c>
      <c r="J97" s="338">
        <f t="shared" si="8"/>
        <v>3.362512157843546E-2</v>
      </c>
      <c r="K97" s="338">
        <f t="shared" si="8"/>
        <v>2.6052521884118381E-2</v>
      </c>
      <c r="L97" s="338">
        <f t="shared" si="8"/>
        <v>2.8136723634847854E-2</v>
      </c>
      <c r="M97" s="338">
        <f t="shared" si="8"/>
        <v>1.7831503867352138E-3</v>
      </c>
      <c r="N97" s="338">
        <f t="shared" si="8"/>
        <v>1.7298874531054605E-2</v>
      </c>
      <c r="O97" s="338">
        <f t="shared" si="8"/>
        <v>4.3675605576397575E-2</v>
      </c>
      <c r="P97" s="338">
        <f t="shared" si="8"/>
        <v>0.13945625492103192</v>
      </c>
      <c r="Q97" s="338">
        <f>R86/S86</f>
        <v>0.6492752751548686</v>
      </c>
    </row>
    <row r="98" spans="1:17" x14ac:dyDescent="0.2">
      <c r="B98" s="25" t="s">
        <v>494</v>
      </c>
    </row>
    <row r="100" spans="1:17" ht="15" x14ac:dyDescent="0.25">
      <c r="A100" s="333"/>
      <c r="B100" s="332" t="s">
        <v>408</v>
      </c>
    </row>
    <row r="101" spans="1:17" ht="57" x14ac:dyDescent="0.2">
      <c r="B101" s="37" t="s">
        <v>166</v>
      </c>
      <c r="C101" s="53" t="s">
        <v>175</v>
      </c>
      <c r="D101" s="53" t="s">
        <v>176</v>
      </c>
      <c r="E101" s="53" t="s">
        <v>177</v>
      </c>
      <c r="F101" s="53" t="s">
        <v>178</v>
      </c>
      <c r="G101" s="53" t="s">
        <v>502</v>
      </c>
      <c r="H101" s="53" t="s">
        <v>503</v>
      </c>
      <c r="I101" s="53" t="s">
        <v>504</v>
      </c>
      <c r="J101" s="53" t="s">
        <v>180</v>
      </c>
      <c r="K101" s="53" t="s">
        <v>548</v>
      </c>
      <c r="L101" s="53" t="s">
        <v>179</v>
      </c>
    </row>
    <row r="102" spans="1:17" x14ac:dyDescent="0.2">
      <c r="B102" s="38" t="s">
        <v>62</v>
      </c>
      <c r="C102" s="73">
        <v>245</v>
      </c>
      <c r="D102" s="73">
        <v>451</v>
      </c>
      <c r="E102" s="73">
        <v>105</v>
      </c>
      <c r="F102" s="73">
        <v>32</v>
      </c>
      <c r="G102" s="73">
        <v>82</v>
      </c>
      <c r="H102" s="73">
        <v>45</v>
      </c>
      <c r="I102" s="73">
        <v>1920</v>
      </c>
      <c r="J102" s="73">
        <v>230</v>
      </c>
      <c r="K102" s="73">
        <f>SUM(C102:J102)</f>
        <v>3110</v>
      </c>
      <c r="L102" s="73">
        <v>4727</v>
      </c>
    </row>
    <row r="103" spans="1:17" x14ac:dyDescent="0.2">
      <c r="B103" s="38" t="s">
        <v>63</v>
      </c>
      <c r="C103" s="336" t="s">
        <v>147</v>
      </c>
      <c r="D103" s="336" t="s">
        <v>147</v>
      </c>
      <c r="E103" s="336" t="s">
        <v>147</v>
      </c>
      <c r="F103" s="336" t="s">
        <v>147</v>
      </c>
      <c r="G103" s="336" t="s">
        <v>147</v>
      </c>
      <c r="H103" s="336" t="s">
        <v>147</v>
      </c>
      <c r="I103" s="73">
        <v>52</v>
      </c>
      <c r="J103" s="336" t="s">
        <v>147</v>
      </c>
      <c r="K103" s="410">
        <f>SUM(I103:J103)</f>
        <v>52</v>
      </c>
      <c r="L103" s="73">
        <v>90</v>
      </c>
    </row>
    <row r="104" spans="1:17" x14ac:dyDescent="0.2">
      <c r="B104" s="38" t="s">
        <v>64</v>
      </c>
      <c r="C104" s="73">
        <v>1691</v>
      </c>
      <c r="D104" s="73">
        <v>3012</v>
      </c>
      <c r="E104" s="73">
        <v>627</v>
      </c>
      <c r="F104" s="73">
        <v>94</v>
      </c>
      <c r="G104" s="73">
        <v>640</v>
      </c>
      <c r="H104" s="73">
        <v>436</v>
      </c>
      <c r="I104" s="73">
        <v>7300</v>
      </c>
      <c r="J104" s="73">
        <v>882</v>
      </c>
      <c r="K104" s="73">
        <f>SUM(C104:J104)</f>
        <v>14682</v>
      </c>
      <c r="L104" s="73">
        <v>13885</v>
      </c>
    </row>
    <row r="105" spans="1:17" x14ac:dyDescent="0.2">
      <c r="B105" s="38" t="s">
        <v>65</v>
      </c>
      <c r="C105" s="73">
        <v>447</v>
      </c>
      <c r="D105" s="73">
        <v>951</v>
      </c>
      <c r="E105" s="73">
        <v>29</v>
      </c>
      <c r="F105" s="73">
        <v>64</v>
      </c>
      <c r="G105" s="73">
        <v>130</v>
      </c>
      <c r="H105" s="73">
        <v>36</v>
      </c>
      <c r="I105" s="73">
        <v>1716</v>
      </c>
      <c r="J105" s="73">
        <v>197</v>
      </c>
      <c r="K105" s="73">
        <f>SUM(C105:J105)</f>
        <v>3570</v>
      </c>
      <c r="L105" s="73">
        <v>3135</v>
      </c>
    </row>
    <row r="106" spans="1:17" x14ac:dyDescent="0.2">
      <c r="B106" s="38" t="s">
        <v>67</v>
      </c>
      <c r="C106" s="73">
        <v>417</v>
      </c>
      <c r="D106" s="73">
        <v>536</v>
      </c>
      <c r="E106" s="73">
        <v>98</v>
      </c>
      <c r="F106" s="73">
        <v>157</v>
      </c>
      <c r="G106" s="73">
        <v>45</v>
      </c>
      <c r="H106" s="73">
        <v>45</v>
      </c>
      <c r="I106" s="73">
        <v>1114</v>
      </c>
      <c r="J106" s="73">
        <v>49</v>
      </c>
      <c r="K106" s="73">
        <f>SUM(C106:J106)</f>
        <v>2461</v>
      </c>
      <c r="L106" s="73">
        <v>1354</v>
      </c>
    </row>
    <row r="107" spans="1:17" x14ac:dyDescent="0.2">
      <c r="B107" s="38" t="s">
        <v>66</v>
      </c>
      <c r="C107" s="73">
        <v>305</v>
      </c>
      <c r="D107" s="73">
        <v>241</v>
      </c>
      <c r="E107" s="73">
        <v>82</v>
      </c>
      <c r="F107" s="73">
        <v>98</v>
      </c>
      <c r="G107" s="73">
        <v>84</v>
      </c>
      <c r="H107" s="73">
        <v>163</v>
      </c>
      <c r="I107" s="73">
        <v>875</v>
      </c>
      <c r="J107" s="73">
        <v>138</v>
      </c>
      <c r="K107" s="73">
        <f>SUM(C107:J107)</f>
        <v>1986</v>
      </c>
      <c r="L107" s="73">
        <v>1406</v>
      </c>
    </row>
    <row r="108" spans="1:17" x14ac:dyDescent="0.2">
      <c r="B108" s="38" t="s">
        <v>2</v>
      </c>
      <c r="C108" s="73">
        <v>3141</v>
      </c>
      <c r="D108" s="73">
        <v>5263</v>
      </c>
      <c r="E108" s="73">
        <v>976</v>
      </c>
      <c r="F108" s="73">
        <v>446</v>
      </c>
      <c r="G108" s="73">
        <v>982</v>
      </c>
      <c r="H108" s="73">
        <v>725</v>
      </c>
      <c r="I108" s="73">
        <v>13313</v>
      </c>
      <c r="J108" s="73">
        <v>1496</v>
      </c>
      <c r="K108" s="73">
        <f>SUM(C108:J108)</f>
        <v>26342</v>
      </c>
      <c r="L108" s="73">
        <v>24681</v>
      </c>
      <c r="M108" s="113"/>
    </row>
    <row r="109" spans="1:17" x14ac:dyDescent="0.2">
      <c r="B109" s="374" t="s">
        <v>550</v>
      </c>
      <c r="C109" s="370">
        <f>C108/K108</f>
        <v>0.11923923771923164</v>
      </c>
      <c r="D109" s="370">
        <f>D108/K108</f>
        <v>0.19979500417584087</v>
      </c>
      <c r="E109" s="370">
        <f>E108/K108</f>
        <v>3.7051097107281147E-2</v>
      </c>
      <c r="F109" s="370">
        <f>F108/K108</f>
        <v>1.6931136587958393E-2</v>
      </c>
      <c r="G109" s="370">
        <f>G108/K108</f>
        <v>3.7278870245235747E-2</v>
      </c>
      <c r="H109" s="370">
        <f>H108/K108</f>
        <v>2.7522587502847164E-2</v>
      </c>
      <c r="I109" s="375">
        <f>I108/K108</f>
        <v>0.50539063093159209</v>
      </c>
      <c r="J109" s="370">
        <f>J108/K108</f>
        <v>5.6791435730012906E-2</v>
      </c>
      <c r="K109" s="370"/>
      <c r="L109" s="370"/>
    </row>
    <row r="110" spans="1:17" ht="15" x14ac:dyDescent="0.25">
      <c r="B110" s="25" t="s">
        <v>506</v>
      </c>
      <c r="L110"/>
    </row>
    <row r="111" spans="1:17" x14ac:dyDescent="0.2">
      <c r="B111" s="25"/>
    </row>
    <row r="112" spans="1:17" ht="15" x14ac:dyDescent="0.25">
      <c r="B112" s="460" t="s">
        <v>768</v>
      </c>
    </row>
    <row r="113" spans="2:16" ht="71.25" x14ac:dyDescent="0.2">
      <c r="B113" s="450" t="s">
        <v>745</v>
      </c>
      <c r="C113" s="450" t="s">
        <v>108</v>
      </c>
      <c r="D113" s="450" t="s">
        <v>746</v>
      </c>
      <c r="E113" s="450" t="s">
        <v>747</v>
      </c>
      <c r="F113" s="450" t="s">
        <v>748</v>
      </c>
      <c r="G113" s="450" t="s">
        <v>749</v>
      </c>
    </row>
    <row r="114" spans="2:16" x14ac:dyDescent="0.2">
      <c r="B114" s="11" t="s">
        <v>750</v>
      </c>
      <c r="C114" s="11" t="s">
        <v>110</v>
      </c>
      <c r="D114" s="11">
        <v>233</v>
      </c>
      <c r="E114" s="11">
        <v>84.7</v>
      </c>
      <c r="F114" s="11">
        <v>190</v>
      </c>
      <c r="G114" s="11">
        <v>69.09</v>
      </c>
    </row>
    <row r="115" spans="2:16" x14ac:dyDescent="0.2">
      <c r="B115" s="11" t="s">
        <v>750</v>
      </c>
      <c r="C115" s="11" t="s">
        <v>111</v>
      </c>
      <c r="D115" s="11">
        <v>1471</v>
      </c>
      <c r="E115" s="11">
        <v>97.4</v>
      </c>
      <c r="F115" s="11">
        <v>1133</v>
      </c>
      <c r="G115" s="11">
        <v>74.64</v>
      </c>
    </row>
    <row r="116" spans="2:16" ht="12.75" customHeight="1" x14ac:dyDescent="0.2">
      <c r="B116" s="11" t="s">
        <v>750</v>
      </c>
      <c r="C116" s="11" t="s">
        <v>112</v>
      </c>
      <c r="D116" s="11">
        <v>2880</v>
      </c>
      <c r="E116" s="11">
        <v>86.5</v>
      </c>
      <c r="F116" s="11">
        <v>1569</v>
      </c>
      <c r="G116" s="11">
        <v>47.13</v>
      </c>
    </row>
    <row r="117" spans="2:16" ht="14.45" customHeight="1" x14ac:dyDescent="0.2">
      <c r="B117" s="11" t="s">
        <v>750</v>
      </c>
      <c r="C117" s="11" t="s">
        <v>113</v>
      </c>
      <c r="D117" s="11">
        <v>1877</v>
      </c>
      <c r="E117" s="11">
        <v>98.8</v>
      </c>
      <c r="F117" s="11">
        <v>1318</v>
      </c>
      <c r="G117" s="456">
        <v>69.400000000000006</v>
      </c>
      <c r="P117" s="146"/>
    </row>
    <row r="118" spans="2:16" x14ac:dyDescent="0.2">
      <c r="B118" s="11" t="s">
        <v>750</v>
      </c>
      <c r="C118" s="11" t="s">
        <v>114</v>
      </c>
      <c r="D118" s="11">
        <v>3285</v>
      </c>
      <c r="E118" s="11">
        <v>93.6</v>
      </c>
      <c r="F118" s="11">
        <v>2917</v>
      </c>
      <c r="G118" s="11">
        <v>83.15</v>
      </c>
      <c r="P118" s="148"/>
    </row>
    <row r="119" spans="2:16" x14ac:dyDescent="0.2">
      <c r="B119" s="11" t="s">
        <v>750</v>
      </c>
      <c r="C119" s="11" t="s">
        <v>115</v>
      </c>
      <c r="D119" s="11">
        <v>3659</v>
      </c>
      <c r="E119" s="11">
        <v>82.3</v>
      </c>
      <c r="F119" s="11">
        <v>3685</v>
      </c>
      <c r="G119" s="11">
        <v>82.96</v>
      </c>
    </row>
    <row r="120" spans="2:16" x14ac:dyDescent="0.2">
      <c r="B120" s="11" t="s">
        <v>750</v>
      </c>
      <c r="C120" s="11" t="s">
        <v>116</v>
      </c>
      <c r="D120" s="11">
        <v>2666</v>
      </c>
      <c r="E120" s="11">
        <v>93.7</v>
      </c>
      <c r="F120" s="11">
        <v>2419</v>
      </c>
      <c r="G120" s="11">
        <v>85.03</v>
      </c>
    </row>
    <row r="121" spans="2:16" x14ac:dyDescent="0.2">
      <c r="B121" s="11" t="s">
        <v>750</v>
      </c>
      <c r="C121" s="11" t="s">
        <v>273</v>
      </c>
      <c r="D121" s="11">
        <v>9387</v>
      </c>
      <c r="E121" s="11">
        <v>93.3</v>
      </c>
      <c r="F121" s="11">
        <v>6131</v>
      </c>
      <c r="G121" s="11">
        <v>60.92</v>
      </c>
    </row>
    <row r="122" spans="2:16" x14ac:dyDescent="0.2">
      <c r="B122" s="11" t="s">
        <v>750</v>
      </c>
      <c r="C122" s="11" t="s">
        <v>118</v>
      </c>
      <c r="D122" s="11">
        <v>1645</v>
      </c>
      <c r="E122" s="11">
        <v>97.6</v>
      </c>
      <c r="F122" s="11">
        <v>1645</v>
      </c>
      <c r="G122" s="11">
        <v>98.39</v>
      </c>
    </row>
    <row r="123" spans="2:16" x14ac:dyDescent="0.2">
      <c r="B123" s="11" t="s">
        <v>750</v>
      </c>
      <c r="C123" s="11" t="s">
        <v>117</v>
      </c>
      <c r="D123" s="454">
        <v>6297</v>
      </c>
      <c r="E123" s="454">
        <v>77.78</v>
      </c>
      <c r="F123" s="454">
        <v>4653</v>
      </c>
      <c r="G123" s="455">
        <v>74.86</v>
      </c>
    </row>
    <row r="124" spans="2:16" ht="42.75" x14ac:dyDescent="0.2">
      <c r="B124" s="149"/>
      <c r="C124" s="149"/>
      <c r="D124" s="451" t="s">
        <v>751</v>
      </c>
      <c r="E124" s="452">
        <f>AVERAGE(E114:E123)</f>
        <v>90.567999999999998</v>
      </c>
      <c r="F124" s="451" t="s">
        <v>752</v>
      </c>
      <c r="G124" s="453">
        <f>AVERAGE(G114:G123)</f>
        <v>74.556999999999988</v>
      </c>
    </row>
    <row r="125" spans="2:16" x14ac:dyDescent="0.2">
      <c r="B125" s="25" t="s">
        <v>753</v>
      </c>
    </row>
  </sheetData>
  <mergeCells count="107">
    <mergeCell ref="J7:L7"/>
    <mergeCell ref="B2:H2"/>
    <mergeCell ref="B3:H3"/>
    <mergeCell ref="D6:I6"/>
    <mergeCell ref="D7:E7"/>
    <mergeCell ref="F7:G7"/>
    <mergeCell ref="H7:I7"/>
    <mergeCell ref="J6:O6"/>
    <mergeCell ref="J15:O15"/>
    <mergeCell ref="M7:O7"/>
    <mergeCell ref="D40:I40"/>
    <mergeCell ref="D41:E41"/>
    <mergeCell ref="F41:G41"/>
    <mergeCell ref="H41:I41"/>
    <mergeCell ref="J41:L41"/>
    <mergeCell ref="D48:I48"/>
    <mergeCell ref="D24:I24"/>
    <mergeCell ref="D15:I15"/>
    <mergeCell ref="D16:E16"/>
    <mergeCell ref="F16:G16"/>
    <mergeCell ref="H16:I16"/>
    <mergeCell ref="J16:L16"/>
    <mergeCell ref="J24:O24"/>
    <mergeCell ref="M16:O16"/>
    <mergeCell ref="D32:I32"/>
    <mergeCell ref="D33:E33"/>
    <mergeCell ref="F33:G33"/>
    <mergeCell ref="H33:I33"/>
    <mergeCell ref="J33:L33"/>
    <mergeCell ref="D25:E25"/>
    <mergeCell ref="F25:G25"/>
    <mergeCell ref="H25:I25"/>
    <mergeCell ref="J25:L25"/>
    <mergeCell ref="M25:O25"/>
    <mergeCell ref="D63:I63"/>
    <mergeCell ref="M57:O57"/>
    <mergeCell ref="J56:O56"/>
    <mergeCell ref="D71:I71"/>
    <mergeCell ref="J63:O63"/>
    <mergeCell ref="D49:E49"/>
    <mergeCell ref="F49:G49"/>
    <mergeCell ref="H49:I49"/>
    <mergeCell ref="J49:L49"/>
    <mergeCell ref="S17:W17"/>
    <mergeCell ref="X17:AC17"/>
    <mergeCell ref="T18:U18"/>
    <mergeCell ref="V18:W18"/>
    <mergeCell ref="X18:Z18"/>
    <mergeCell ref="AA18:AC18"/>
    <mergeCell ref="S5:W5"/>
    <mergeCell ref="X5:AC5"/>
    <mergeCell ref="T6:U6"/>
    <mergeCell ref="V6:W6"/>
    <mergeCell ref="X6:Z6"/>
    <mergeCell ref="AA6:AC6"/>
    <mergeCell ref="D72:E72"/>
    <mergeCell ref="F72:G72"/>
    <mergeCell ref="H72:I72"/>
    <mergeCell ref="J72:L72"/>
    <mergeCell ref="S50:W50"/>
    <mergeCell ref="X50:AC50"/>
    <mergeCell ref="T51:U51"/>
    <mergeCell ref="V51:W51"/>
    <mergeCell ref="X51:Z51"/>
    <mergeCell ref="AA51:AC51"/>
    <mergeCell ref="S67:W67"/>
    <mergeCell ref="X67:AC67"/>
    <mergeCell ref="R60:V60"/>
    <mergeCell ref="W60:AB60"/>
    <mergeCell ref="D56:I56"/>
    <mergeCell ref="D57:E57"/>
    <mergeCell ref="F57:G57"/>
    <mergeCell ref="H57:I57"/>
    <mergeCell ref="J57:L57"/>
    <mergeCell ref="J71:O71"/>
    <mergeCell ref="D64:E64"/>
    <mergeCell ref="F64:G64"/>
    <mergeCell ref="H64:I64"/>
    <mergeCell ref="J64:L64"/>
    <mergeCell ref="U73:V73"/>
    <mergeCell ref="W73:X73"/>
    <mergeCell ref="Y73:AA73"/>
    <mergeCell ref="AB73:AD73"/>
    <mergeCell ref="T72:X72"/>
    <mergeCell ref="Y72:AD72"/>
    <mergeCell ref="M72:O72"/>
    <mergeCell ref="S44:W44"/>
    <mergeCell ref="X44:AC44"/>
    <mergeCell ref="S34:W34"/>
    <mergeCell ref="X34:AC34"/>
    <mergeCell ref="T35:U35"/>
    <mergeCell ref="V35:W35"/>
    <mergeCell ref="X35:Z35"/>
    <mergeCell ref="AA35:AC35"/>
    <mergeCell ref="M64:O64"/>
    <mergeCell ref="S26:W26"/>
    <mergeCell ref="X26:AC26"/>
    <mergeCell ref="T27:U27"/>
    <mergeCell ref="V27:W27"/>
    <mergeCell ref="X27:Z27"/>
    <mergeCell ref="AA27:AC27"/>
    <mergeCell ref="M33:O33"/>
    <mergeCell ref="M41:O41"/>
    <mergeCell ref="M49:O49"/>
    <mergeCell ref="J32:O32"/>
    <mergeCell ref="J40:O40"/>
    <mergeCell ref="J48:O48"/>
  </mergeCells>
  <conditionalFormatting sqref="N20:O21">
    <cfRule type="colorScale" priority="139">
      <colorScale>
        <cfvo type="min"/>
        <cfvo type="percentile" val="50"/>
        <cfvo type="max"/>
        <color rgb="FF63BE7B"/>
        <color rgb="FFFFEB84"/>
        <color rgb="FFF8696B"/>
      </colorScale>
    </cfRule>
  </conditionalFormatting>
  <conditionalFormatting sqref="C108:I109">
    <cfRule type="colorScale" priority="225">
      <colorScale>
        <cfvo type="min"/>
        <cfvo type="percentile" val="50"/>
        <cfvo type="max"/>
        <color rgb="FF63BE7B"/>
        <color rgb="FFFFEB84"/>
        <color rgb="FFF8696B"/>
      </colorScale>
    </cfRule>
  </conditionalFormatting>
  <conditionalFormatting sqref="C9:C10">
    <cfRule type="colorScale" priority="128">
      <colorScale>
        <cfvo type="min"/>
        <cfvo type="percentile" val="50"/>
        <cfvo type="max"/>
        <color rgb="FF63BE7B"/>
        <color rgb="FFFFEB84"/>
        <color rgb="FFF8696B"/>
      </colorScale>
    </cfRule>
  </conditionalFormatting>
  <conditionalFormatting sqref="D9:D10">
    <cfRule type="colorScale" priority="127">
      <colorScale>
        <cfvo type="min"/>
        <cfvo type="percentile" val="50"/>
        <cfvo type="max"/>
        <color rgb="FF63BE7B"/>
        <color rgb="FFFFEB84"/>
        <color rgb="FFF8696B"/>
      </colorScale>
    </cfRule>
  </conditionalFormatting>
  <conditionalFormatting sqref="E9:E10">
    <cfRule type="colorScale" priority="126">
      <colorScale>
        <cfvo type="min"/>
        <cfvo type="percentile" val="50"/>
        <cfvo type="max"/>
        <color rgb="FF63BE7B"/>
        <color rgb="FFFFEB84"/>
        <color rgb="FFF8696B"/>
      </colorScale>
    </cfRule>
  </conditionalFormatting>
  <conditionalFormatting sqref="F9:F10">
    <cfRule type="colorScale" priority="124">
      <colorScale>
        <cfvo type="min"/>
        <cfvo type="percentile" val="50"/>
        <cfvo type="max"/>
        <color rgb="FF63BE7B"/>
        <color rgb="FFFFEB84"/>
        <color rgb="FFF8696B"/>
      </colorScale>
    </cfRule>
  </conditionalFormatting>
  <conditionalFormatting sqref="H9:H10">
    <cfRule type="colorScale" priority="123">
      <colorScale>
        <cfvo type="min"/>
        <cfvo type="percentile" val="50"/>
        <cfvo type="max"/>
        <color rgb="FF63BE7B"/>
        <color rgb="FFFFEB84"/>
        <color rgb="FFF8696B"/>
      </colorScale>
    </cfRule>
  </conditionalFormatting>
  <conditionalFormatting sqref="I9:I10">
    <cfRule type="colorScale" priority="122">
      <colorScale>
        <cfvo type="min"/>
        <cfvo type="percentile" val="50"/>
        <cfvo type="max"/>
        <color rgb="FF63BE7B"/>
        <color rgb="FFFFEB84"/>
        <color rgb="FFF8696B"/>
      </colorScale>
    </cfRule>
  </conditionalFormatting>
  <conditionalFormatting sqref="J9:J10">
    <cfRule type="colorScale" priority="121">
      <colorScale>
        <cfvo type="min"/>
        <cfvo type="percentile" val="50"/>
        <cfvo type="max"/>
        <color rgb="FF63BE7B"/>
        <color rgb="FFFFEB84"/>
        <color rgb="FFF8696B"/>
      </colorScale>
    </cfRule>
  </conditionalFormatting>
  <conditionalFormatting sqref="M9:M10">
    <cfRule type="colorScale" priority="120">
      <colorScale>
        <cfvo type="min"/>
        <cfvo type="percentile" val="50"/>
        <cfvo type="max"/>
        <color rgb="FF63BE7B"/>
        <color rgb="FFFFEB84"/>
        <color rgb="FFF8696B"/>
      </colorScale>
    </cfRule>
  </conditionalFormatting>
  <conditionalFormatting sqref="N9:N10">
    <cfRule type="colorScale" priority="119">
      <colorScale>
        <cfvo type="min"/>
        <cfvo type="percentile" val="50"/>
        <cfvo type="max"/>
        <color rgb="FF63BE7B"/>
        <color rgb="FFFFEB84"/>
        <color rgb="FFF8696B"/>
      </colorScale>
    </cfRule>
  </conditionalFormatting>
  <conditionalFormatting sqref="O9:O10">
    <cfRule type="colorScale" priority="118">
      <colorScale>
        <cfvo type="min"/>
        <cfvo type="percentile" val="50"/>
        <cfvo type="max"/>
        <color rgb="FF63BE7B"/>
        <color rgb="FFFFEB84"/>
        <color rgb="FFF8696B"/>
      </colorScale>
    </cfRule>
  </conditionalFormatting>
  <conditionalFormatting sqref="C18:C19">
    <cfRule type="colorScale" priority="117">
      <colorScale>
        <cfvo type="min"/>
        <cfvo type="percentile" val="50"/>
        <cfvo type="max"/>
        <color rgb="FF63BE7B"/>
        <color rgb="FFFFEB84"/>
        <color rgb="FFF8696B"/>
      </colorScale>
    </cfRule>
  </conditionalFormatting>
  <conditionalFormatting sqref="D18:D19">
    <cfRule type="colorScale" priority="116">
      <colorScale>
        <cfvo type="min"/>
        <cfvo type="percentile" val="50"/>
        <cfvo type="max"/>
        <color rgb="FF63BE7B"/>
        <color rgb="FFFFEB84"/>
        <color rgb="FFF8696B"/>
      </colorScale>
    </cfRule>
  </conditionalFormatting>
  <conditionalFormatting sqref="E18:E19">
    <cfRule type="colorScale" priority="115">
      <colorScale>
        <cfvo type="min"/>
        <cfvo type="percentile" val="50"/>
        <cfvo type="max"/>
        <color rgb="FF63BE7B"/>
        <color rgb="FFFFEB84"/>
        <color rgb="FFF8696B"/>
      </colorScale>
    </cfRule>
  </conditionalFormatting>
  <conditionalFormatting sqref="F18:F19">
    <cfRule type="colorScale" priority="114">
      <colorScale>
        <cfvo type="min"/>
        <cfvo type="percentile" val="50"/>
        <cfvo type="max"/>
        <color rgb="FF63BE7B"/>
        <color rgb="FFFFEB84"/>
        <color rgb="FFF8696B"/>
      </colorScale>
    </cfRule>
  </conditionalFormatting>
  <conditionalFormatting sqref="H18:H19">
    <cfRule type="colorScale" priority="113">
      <colorScale>
        <cfvo type="min"/>
        <cfvo type="percentile" val="50"/>
        <cfvo type="max"/>
        <color rgb="FF63BE7B"/>
        <color rgb="FFFFEB84"/>
        <color rgb="FFF8696B"/>
      </colorScale>
    </cfRule>
  </conditionalFormatting>
  <conditionalFormatting sqref="I18:I19">
    <cfRule type="colorScale" priority="112">
      <colorScale>
        <cfvo type="min"/>
        <cfvo type="percentile" val="50"/>
        <cfvo type="max"/>
        <color rgb="FF63BE7B"/>
        <color rgb="FFFFEB84"/>
        <color rgb="FFF8696B"/>
      </colorScale>
    </cfRule>
  </conditionalFormatting>
  <conditionalFormatting sqref="J18:J19">
    <cfRule type="colorScale" priority="111">
      <colorScale>
        <cfvo type="min"/>
        <cfvo type="percentile" val="50"/>
        <cfvo type="max"/>
        <color rgb="FF63BE7B"/>
        <color rgb="FFFFEB84"/>
        <color rgb="FFF8696B"/>
      </colorScale>
    </cfRule>
  </conditionalFormatting>
  <conditionalFormatting sqref="K18:K19">
    <cfRule type="colorScale" priority="110">
      <colorScale>
        <cfvo type="min"/>
        <cfvo type="percentile" val="50"/>
        <cfvo type="max"/>
        <color rgb="FF63BE7B"/>
        <color rgb="FFFFEB84"/>
        <color rgb="FFF8696B"/>
      </colorScale>
    </cfRule>
  </conditionalFormatting>
  <conditionalFormatting sqref="M18:M19">
    <cfRule type="colorScale" priority="109">
      <colorScale>
        <cfvo type="min"/>
        <cfvo type="percentile" val="50"/>
        <cfvo type="max"/>
        <color rgb="FF63BE7B"/>
        <color rgb="FFFFEB84"/>
        <color rgb="FFF8696B"/>
      </colorScale>
    </cfRule>
  </conditionalFormatting>
  <conditionalFormatting sqref="N18:N19">
    <cfRule type="colorScale" priority="108">
      <colorScale>
        <cfvo type="min"/>
        <cfvo type="percentile" val="50"/>
        <cfvo type="max"/>
        <color rgb="FF63BE7B"/>
        <color rgb="FFFFEB84"/>
        <color rgb="FFF8696B"/>
      </colorScale>
    </cfRule>
  </conditionalFormatting>
  <conditionalFormatting sqref="O18:O19">
    <cfRule type="colorScale" priority="107">
      <colorScale>
        <cfvo type="min"/>
        <cfvo type="percentile" val="50"/>
        <cfvo type="max"/>
        <color rgb="FF63BE7B"/>
        <color rgb="FFFFEB84"/>
        <color rgb="FFF8696B"/>
      </colorScale>
    </cfRule>
  </conditionalFormatting>
  <conditionalFormatting sqref="C27:C28">
    <cfRule type="colorScale" priority="106">
      <colorScale>
        <cfvo type="min"/>
        <cfvo type="percentile" val="50"/>
        <cfvo type="max"/>
        <color rgb="FF63BE7B"/>
        <color rgb="FFFFEB84"/>
        <color rgb="FFF8696B"/>
      </colorScale>
    </cfRule>
  </conditionalFormatting>
  <conditionalFormatting sqref="D27:D28">
    <cfRule type="colorScale" priority="105">
      <colorScale>
        <cfvo type="min"/>
        <cfvo type="percentile" val="50"/>
        <cfvo type="max"/>
        <color rgb="FF63BE7B"/>
        <color rgb="FFFFEB84"/>
        <color rgb="FFF8696B"/>
      </colorScale>
    </cfRule>
  </conditionalFormatting>
  <conditionalFormatting sqref="E27:E28">
    <cfRule type="colorScale" priority="104">
      <colorScale>
        <cfvo type="min"/>
        <cfvo type="percentile" val="50"/>
        <cfvo type="max"/>
        <color rgb="FF63BE7B"/>
        <color rgb="FFFFEB84"/>
        <color rgb="FFF8696B"/>
      </colorScale>
    </cfRule>
  </conditionalFormatting>
  <conditionalFormatting sqref="F27:F28">
    <cfRule type="colorScale" priority="103">
      <colorScale>
        <cfvo type="min"/>
        <cfvo type="percentile" val="50"/>
        <cfvo type="max"/>
        <color rgb="FF63BE7B"/>
        <color rgb="FFFFEB84"/>
        <color rgb="FFF8696B"/>
      </colorScale>
    </cfRule>
  </conditionalFormatting>
  <conditionalFormatting sqref="H27:H28">
    <cfRule type="colorScale" priority="102">
      <colorScale>
        <cfvo type="min"/>
        <cfvo type="percentile" val="50"/>
        <cfvo type="max"/>
        <color rgb="FF63BE7B"/>
        <color rgb="FFFFEB84"/>
        <color rgb="FFF8696B"/>
      </colorScale>
    </cfRule>
  </conditionalFormatting>
  <conditionalFormatting sqref="I27:I28">
    <cfRule type="colorScale" priority="101">
      <colorScale>
        <cfvo type="min"/>
        <cfvo type="percentile" val="50"/>
        <cfvo type="max"/>
        <color rgb="FF63BE7B"/>
        <color rgb="FFFFEB84"/>
        <color rgb="FFF8696B"/>
      </colorScale>
    </cfRule>
  </conditionalFormatting>
  <conditionalFormatting sqref="J27:J28">
    <cfRule type="colorScale" priority="100">
      <colorScale>
        <cfvo type="min"/>
        <cfvo type="percentile" val="50"/>
        <cfvo type="max"/>
        <color rgb="FF63BE7B"/>
        <color rgb="FFFFEB84"/>
        <color rgb="FFF8696B"/>
      </colorScale>
    </cfRule>
  </conditionalFormatting>
  <conditionalFormatting sqref="K27:K28">
    <cfRule type="colorScale" priority="99">
      <colorScale>
        <cfvo type="min"/>
        <cfvo type="percentile" val="50"/>
        <cfvo type="max"/>
        <color rgb="FF63BE7B"/>
        <color rgb="FFFFEB84"/>
        <color rgb="FFF8696B"/>
      </colorScale>
    </cfRule>
  </conditionalFormatting>
  <conditionalFormatting sqref="M27:M28">
    <cfRule type="colorScale" priority="98">
      <colorScale>
        <cfvo type="min"/>
        <cfvo type="percentile" val="50"/>
        <cfvo type="max"/>
        <color rgb="FF63BE7B"/>
        <color rgb="FFFFEB84"/>
        <color rgb="FFF8696B"/>
      </colorScale>
    </cfRule>
  </conditionalFormatting>
  <conditionalFormatting sqref="N27:N28">
    <cfRule type="colorScale" priority="97">
      <colorScale>
        <cfvo type="min"/>
        <cfvo type="percentile" val="50"/>
        <cfvo type="max"/>
        <color rgb="FF63BE7B"/>
        <color rgb="FFFFEB84"/>
        <color rgb="FFF8696B"/>
      </colorScale>
    </cfRule>
  </conditionalFormatting>
  <conditionalFormatting sqref="O27:O28">
    <cfRule type="colorScale" priority="96">
      <colorScale>
        <cfvo type="min"/>
        <cfvo type="percentile" val="50"/>
        <cfvo type="max"/>
        <color rgb="FF63BE7B"/>
        <color rgb="FFFFEB84"/>
        <color rgb="FFF8696B"/>
      </colorScale>
    </cfRule>
  </conditionalFormatting>
  <conditionalFormatting sqref="C35:C36">
    <cfRule type="colorScale" priority="95">
      <colorScale>
        <cfvo type="min"/>
        <cfvo type="percentile" val="50"/>
        <cfvo type="max"/>
        <color rgb="FF63BE7B"/>
        <color rgb="FFFFEB84"/>
        <color rgb="FFF8696B"/>
      </colorScale>
    </cfRule>
  </conditionalFormatting>
  <conditionalFormatting sqref="D35:D36">
    <cfRule type="colorScale" priority="94">
      <colorScale>
        <cfvo type="min"/>
        <cfvo type="percentile" val="50"/>
        <cfvo type="max"/>
        <color rgb="FF63BE7B"/>
        <color rgb="FFFFEB84"/>
        <color rgb="FFF8696B"/>
      </colorScale>
    </cfRule>
  </conditionalFormatting>
  <conditionalFormatting sqref="E35:E36">
    <cfRule type="colorScale" priority="93">
      <colorScale>
        <cfvo type="min"/>
        <cfvo type="percentile" val="50"/>
        <cfvo type="max"/>
        <color rgb="FF63BE7B"/>
        <color rgb="FFFFEB84"/>
        <color rgb="FFF8696B"/>
      </colorScale>
    </cfRule>
  </conditionalFormatting>
  <conditionalFormatting sqref="F35:F36">
    <cfRule type="colorScale" priority="92">
      <colorScale>
        <cfvo type="min"/>
        <cfvo type="percentile" val="50"/>
        <cfvo type="max"/>
        <color rgb="FF63BE7B"/>
        <color rgb="FFFFEB84"/>
        <color rgb="FFF8696B"/>
      </colorScale>
    </cfRule>
  </conditionalFormatting>
  <conditionalFormatting sqref="H35:H36">
    <cfRule type="colorScale" priority="91">
      <colorScale>
        <cfvo type="min"/>
        <cfvo type="percentile" val="50"/>
        <cfvo type="max"/>
        <color rgb="FF63BE7B"/>
        <color rgb="FFFFEB84"/>
        <color rgb="FFF8696B"/>
      </colorScale>
    </cfRule>
  </conditionalFormatting>
  <conditionalFormatting sqref="I35:I36">
    <cfRule type="colorScale" priority="90">
      <colorScale>
        <cfvo type="min"/>
        <cfvo type="percentile" val="50"/>
        <cfvo type="max"/>
        <color rgb="FF63BE7B"/>
        <color rgb="FFFFEB84"/>
        <color rgb="FFF8696B"/>
      </colorScale>
    </cfRule>
  </conditionalFormatting>
  <conditionalFormatting sqref="J35:J36">
    <cfRule type="colorScale" priority="89">
      <colorScale>
        <cfvo type="min"/>
        <cfvo type="percentile" val="50"/>
        <cfvo type="max"/>
        <color rgb="FF63BE7B"/>
        <color rgb="FFFFEB84"/>
        <color rgb="FFF8696B"/>
      </colorScale>
    </cfRule>
  </conditionalFormatting>
  <conditionalFormatting sqref="M35:M36">
    <cfRule type="colorScale" priority="88">
      <colorScale>
        <cfvo type="min"/>
        <cfvo type="percentile" val="50"/>
        <cfvo type="max"/>
        <color rgb="FF63BE7B"/>
        <color rgb="FFFFEB84"/>
        <color rgb="FFF8696B"/>
      </colorScale>
    </cfRule>
  </conditionalFormatting>
  <conditionalFormatting sqref="O35:O36">
    <cfRule type="colorScale" priority="87">
      <colorScale>
        <cfvo type="min"/>
        <cfvo type="percentile" val="50"/>
        <cfvo type="max"/>
        <color rgb="FF63BE7B"/>
        <color rgb="FFFFEB84"/>
        <color rgb="FFF8696B"/>
      </colorScale>
    </cfRule>
  </conditionalFormatting>
  <conditionalFormatting sqref="C43:C44">
    <cfRule type="colorScale" priority="86">
      <colorScale>
        <cfvo type="min"/>
        <cfvo type="percentile" val="50"/>
        <cfvo type="max"/>
        <color rgb="FF63BE7B"/>
        <color rgb="FFFFEB84"/>
        <color rgb="FFF8696B"/>
      </colorScale>
    </cfRule>
  </conditionalFormatting>
  <conditionalFormatting sqref="D43:D44">
    <cfRule type="colorScale" priority="85">
      <colorScale>
        <cfvo type="min"/>
        <cfvo type="percentile" val="50"/>
        <cfvo type="max"/>
        <color rgb="FF63BE7B"/>
        <color rgb="FFFFEB84"/>
        <color rgb="FFF8696B"/>
      </colorScale>
    </cfRule>
  </conditionalFormatting>
  <conditionalFormatting sqref="E43:E44">
    <cfRule type="colorScale" priority="84">
      <colorScale>
        <cfvo type="min"/>
        <cfvo type="percentile" val="50"/>
        <cfvo type="max"/>
        <color rgb="FF63BE7B"/>
        <color rgb="FFFFEB84"/>
        <color rgb="FFF8696B"/>
      </colorScale>
    </cfRule>
  </conditionalFormatting>
  <conditionalFormatting sqref="F43:F44">
    <cfRule type="colorScale" priority="83">
      <colorScale>
        <cfvo type="min"/>
        <cfvo type="percentile" val="50"/>
        <cfvo type="max"/>
        <color rgb="FF63BE7B"/>
        <color rgb="FFFFEB84"/>
        <color rgb="FFF8696B"/>
      </colorScale>
    </cfRule>
  </conditionalFormatting>
  <conditionalFormatting sqref="H43:H44">
    <cfRule type="colorScale" priority="82">
      <colorScale>
        <cfvo type="min"/>
        <cfvo type="percentile" val="50"/>
        <cfvo type="max"/>
        <color rgb="FF63BE7B"/>
        <color rgb="FFFFEB84"/>
        <color rgb="FFF8696B"/>
      </colorScale>
    </cfRule>
  </conditionalFormatting>
  <conditionalFormatting sqref="I43:I44">
    <cfRule type="colorScale" priority="81">
      <colorScale>
        <cfvo type="min"/>
        <cfvo type="percentile" val="50"/>
        <cfvo type="max"/>
        <color rgb="FF63BE7B"/>
        <color rgb="FFFFEB84"/>
        <color rgb="FFF8696B"/>
      </colorScale>
    </cfRule>
  </conditionalFormatting>
  <conditionalFormatting sqref="J43:J44">
    <cfRule type="colorScale" priority="80">
      <colorScale>
        <cfvo type="min"/>
        <cfvo type="percentile" val="50"/>
        <cfvo type="max"/>
        <color rgb="FF63BE7B"/>
        <color rgb="FFFFEB84"/>
        <color rgb="FFF8696B"/>
      </colorScale>
    </cfRule>
  </conditionalFormatting>
  <conditionalFormatting sqref="K43:K44">
    <cfRule type="colorScale" priority="79">
      <colorScale>
        <cfvo type="min"/>
        <cfvo type="percentile" val="50"/>
        <cfvo type="max"/>
        <color rgb="FF63BE7B"/>
        <color rgb="FFFFEB84"/>
        <color rgb="FFF8696B"/>
      </colorScale>
    </cfRule>
  </conditionalFormatting>
  <conditionalFormatting sqref="M43:M44">
    <cfRule type="colorScale" priority="78">
      <colorScale>
        <cfvo type="min"/>
        <cfvo type="percentile" val="50"/>
        <cfvo type="max"/>
        <color rgb="FF63BE7B"/>
        <color rgb="FFFFEB84"/>
        <color rgb="FFF8696B"/>
      </colorScale>
    </cfRule>
  </conditionalFormatting>
  <conditionalFormatting sqref="N43:N44">
    <cfRule type="colorScale" priority="77">
      <colorScale>
        <cfvo type="min"/>
        <cfvo type="percentile" val="50"/>
        <cfvo type="max"/>
        <color rgb="FF63BE7B"/>
        <color rgb="FFFFEB84"/>
        <color rgb="FFF8696B"/>
      </colorScale>
    </cfRule>
  </conditionalFormatting>
  <conditionalFormatting sqref="O43:O44">
    <cfRule type="colorScale" priority="76">
      <colorScale>
        <cfvo type="min"/>
        <cfvo type="percentile" val="50"/>
        <cfvo type="max"/>
        <color rgb="FF63BE7B"/>
        <color rgb="FFFFEB84"/>
        <color rgb="FFF8696B"/>
      </colorScale>
    </cfRule>
  </conditionalFormatting>
  <conditionalFormatting sqref="C51:C52">
    <cfRule type="colorScale" priority="75">
      <colorScale>
        <cfvo type="min"/>
        <cfvo type="percentile" val="50"/>
        <cfvo type="max"/>
        <color rgb="FF63BE7B"/>
        <color rgb="FFFFEB84"/>
        <color rgb="FFF8696B"/>
      </colorScale>
    </cfRule>
  </conditionalFormatting>
  <conditionalFormatting sqref="D51:D52">
    <cfRule type="colorScale" priority="74">
      <colorScale>
        <cfvo type="min"/>
        <cfvo type="percentile" val="50"/>
        <cfvo type="max"/>
        <color rgb="FF63BE7B"/>
        <color rgb="FFFFEB84"/>
        <color rgb="FFF8696B"/>
      </colorScale>
    </cfRule>
  </conditionalFormatting>
  <conditionalFormatting sqref="E51:E52">
    <cfRule type="colorScale" priority="73">
      <colorScale>
        <cfvo type="min"/>
        <cfvo type="percentile" val="50"/>
        <cfvo type="max"/>
        <color rgb="FF63BE7B"/>
        <color rgb="FFFFEB84"/>
        <color rgb="FFF8696B"/>
      </colorScale>
    </cfRule>
  </conditionalFormatting>
  <conditionalFormatting sqref="F51:F52">
    <cfRule type="colorScale" priority="72">
      <colorScale>
        <cfvo type="min"/>
        <cfvo type="percentile" val="50"/>
        <cfvo type="max"/>
        <color rgb="FF63BE7B"/>
        <color rgb="FFFFEB84"/>
        <color rgb="FFF8696B"/>
      </colorScale>
    </cfRule>
  </conditionalFormatting>
  <conditionalFormatting sqref="H51:H52">
    <cfRule type="colorScale" priority="71">
      <colorScale>
        <cfvo type="min"/>
        <cfvo type="percentile" val="50"/>
        <cfvo type="max"/>
        <color rgb="FF63BE7B"/>
        <color rgb="FFFFEB84"/>
        <color rgb="FFF8696B"/>
      </colorScale>
    </cfRule>
  </conditionalFormatting>
  <conditionalFormatting sqref="J51:J52">
    <cfRule type="colorScale" priority="70">
      <colorScale>
        <cfvo type="min"/>
        <cfvo type="percentile" val="50"/>
        <cfvo type="max"/>
        <color rgb="FF63BE7B"/>
        <color rgb="FFFFEB84"/>
        <color rgb="FFF8696B"/>
      </colorScale>
    </cfRule>
  </conditionalFormatting>
  <conditionalFormatting sqref="M51:M52">
    <cfRule type="colorScale" priority="69">
      <colorScale>
        <cfvo type="min"/>
        <cfvo type="percentile" val="50"/>
        <cfvo type="max"/>
        <color rgb="FF63BE7B"/>
        <color rgb="FFFFEB84"/>
        <color rgb="FFF8696B"/>
      </colorScale>
    </cfRule>
  </conditionalFormatting>
  <conditionalFormatting sqref="N51:N52">
    <cfRule type="colorScale" priority="68">
      <colorScale>
        <cfvo type="min"/>
        <cfvo type="percentile" val="50"/>
        <cfvo type="max"/>
        <color rgb="FF63BE7B"/>
        <color rgb="FFFFEB84"/>
        <color rgb="FFF8696B"/>
      </colorScale>
    </cfRule>
  </conditionalFormatting>
  <conditionalFormatting sqref="O51:O52">
    <cfRule type="colorScale" priority="67">
      <colorScale>
        <cfvo type="min"/>
        <cfvo type="percentile" val="50"/>
        <cfvo type="max"/>
        <color rgb="FF63BE7B"/>
        <color rgb="FFFFEB84"/>
        <color rgb="FFF8696B"/>
      </colorScale>
    </cfRule>
  </conditionalFormatting>
  <conditionalFormatting sqref="C74:C75">
    <cfRule type="colorScale" priority="66">
      <colorScale>
        <cfvo type="min"/>
        <cfvo type="percentile" val="50"/>
        <cfvo type="max"/>
        <color rgb="FF63BE7B"/>
        <color rgb="FFFFEB84"/>
        <color rgb="FFF8696B"/>
      </colorScale>
    </cfRule>
  </conditionalFormatting>
  <conditionalFormatting sqref="D74:D75">
    <cfRule type="colorScale" priority="65">
      <colorScale>
        <cfvo type="min"/>
        <cfvo type="percentile" val="50"/>
        <cfvo type="max"/>
        <color rgb="FF63BE7B"/>
        <color rgb="FFFFEB84"/>
        <color rgb="FFF8696B"/>
      </colorScale>
    </cfRule>
  </conditionalFormatting>
  <conditionalFormatting sqref="E74:E75">
    <cfRule type="colorScale" priority="64">
      <colorScale>
        <cfvo type="min"/>
        <cfvo type="percentile" val="50"/>
        <cfvo type="max"/>
        <color rgb="FF63BE7B"/>
        <color rgb="FFFFEB84"/>
        <color rgb="FFF8696B"/>
      </colorScale>
    </cfRule>
  </conditionalFormatting>
  <conditionalFormatting sqref="F74:F75">
    <cfRule type="colorScale" priority="63">
      <colorScale>
        <cfvo type="min"/>
        <cfvo type="percentile" val="50"/>
        <cfvo type="max"/>
        <color rgb="FF63BE7B"/>
        <color rgb="FFFFEB84"/>
        <color rgb="FFF8696B"/>
      </colorScale>
    </cfRule>
  </conditionalFormatting>
  <conditionalFormatting sqref="H74:H75">
    <cfRule type="colorScale" priority="62">
      <colorScale>
        <cfvo type="min"/>
        <cfvo type="percentile" val="50"/>
        <cfvo type="max"/>
        <color rgb="FF63BE7B"/>
        <color rgb="FFFFEB84"/>
        <color rgb="FFF8696B"/>
      </colorScale>
    </cfRule>
  </conditionalFormatting>
  <conditionalFormatting sqref="I74:I75">
    <cfRule type="colorScale" priority="61">
      <colorScale>
        <cfvo type="min"/>
        <cfvo type="percentile" val="50"/>
        <cfvo type="max"/>
        <color rgb="FF63BE7B"/>
        <color rgb="FFFFEB84"/>
        <color rgb="FFF8696B"/>
      </colorScale>
    </cfRule>
  </conditionalFormatting>
  <conditionalFormatting sqref="J74:J75">
    <cfRule type="colorScale" priority="60">
      <colorScale>
        <cfvo type="min"/>
        <cfvo type="percentile" val="50"/>
        <cfvo type="max"/>
        <color rgb="FF63BE7B"/>
        <color rgb="FFFFEB84"/>
        <color rgb="FFF8696B"/>
      </colorScale>
    </cfRule>
  </conditionalFormatting>
  <conditionalFormatting sqref="K74:K75">
    <cfRule type="colorScale" priority="59">
      <colorScale>
        <cfvo type="min"/>
        <cfvo type="percentile" val="50"/>
        <cfvo type="max"/>
        <color rgb="FF63BE7B"/>
        <color rgb="FFFFEB84"/>
        <color rgb="FFF8696B"/>
      </colorScale>
    </cfRule>
  </conditionalFormatting>
  <conditionalFormatting sqref="M74:M75">
    <cfRule type="colorScale" priority="58">
      <colorScale>
        <cfvo type="min"/>
        <cfvo type="percentile" val="50"/>
        <cfvo type="max"/>
        <color rgb="FF63BE7B"/>
        <color rgb="FFFFEB84"/>
        <color rgb="FFF8696B"/>
      </colorScale>
    </cfRule>
  </conditionalFormatting>
  <conditionalFormatting sqref="N74:N75">
    <cfRule type="colorScale" priority="57">
      <colorScale>
        <cfvo type="min"/>
        <cfvo type="percentile" val="50"/>
        <cfvo type="max"/>
        <color rgb="FF63BE7B"/>
        <color rgb="FFFFEB84"/>
        <color rgb="FFF8696B"/>
      </colorScale>
    </cfRule>
  </conditionalFormatting>
  <conditionalFormatting sqref="O74:O75">
    <cfRule type="colorScale" priority="56">
      <colorScale>
        <cfvo type="min"/>
        <cfvo type="percentile" val="50"/>
        <cfvo type="max"/>
        <color rgb="FF63BE7B"/>
        <color rgb="FFFFEB84"/>
        <color rgb="FFF8696B"/>
      </colorScale>
    </cfRule>
  </conditionalFormatting>
  <conditionalFormatting sqref="C59:C60">
    <cfRule type="colorScale" priority="55">
      <colorScale>
        <cfvo type="min"/>
        <cfvo type="percentile" val="50"/>
        <cfvo type="max"/>
        <color rgb="FF63BE7B"/>
        <color rgb="FFFFEB84"/>
        <color rgb="FFF8696B"/>
      </colorScale>
    </cfRule>
  </conditionalFormatting>
  <conditionalFormatting sqref="D59:D60">
    <cfRule type="colorScale" priority="54">
      <colorScale>
        <cfvo type="min"/>
        <cfvo type="percentile" val="50"/>
        <cfvo type="max"/>
        <color rgb="FF63BE7B"/>
        <color rgb="FFFFEB84"/>
        <color rgb="FFF8696B"/>
      </colorScale>
    </cfRule>
  </conditionalFormatting>
  <conditionalFormatting sqref="E59:E60">
    <cfRule type="colorScale" priority="53">
      <colorScale>
        <cfvo type="min"/>
        <cfvo type="percentile" val="50"/>
        <cfvo type="max"/>
        <color rgb="FF63BE7B"/>
        <color rgb="FFFFEB84"/>
        <color rgb="FFF8696B"/>
      </colorScale>
    </cfRule>
  </conditionalFormatting>
  <conditionalFormatting sqref="F59:F60">
    <cfRule type="colorScale" priority="52">
      <colorScale>
        <cfvo type="min"/>
        <cfvo type="percentile" val="50"/>
        <cfvo type="max"/>
        <color rgb="FF63BE7B"/>
        <color rgb="FFFFEB84"/>
        <color rgb="FFF8696B"/>
      </colorScale>
    </cfRule>
  </conditionalFormatting>
  <conditionalFormatting sqref="G59:G60">
    <cfRule type="colorScale" priority="51">
      <colorScale>
        <cfvo type="min"/>
        <cfvo type="percentile" val="50"/>
        <cfvo type="max"/>
        <color rgb="FF63BE7B"/>
        <color rgb="FFFFEB84"/>
        <color rgb="FFF8696B"/>
      </colorScale>
    </cfRule>
  </conditionalFormatting>
  <conditionalFormatting sqref="I59:I60">
    <cfRule type="colorScale" priority="50">
      <colorScale>
        <cfvo type="min"/>
        <cfvo type="percentile" val="50"/>
        <cfvo type="max"/>
        <color rgb="FF63BE7B"/>
        <color rgb="FFFFEB84"/>
        <color rgb="FFF8696B"/>
      </colorScale>
    </cfRule>
  </conditionalFormatting>
  <conditionalFormatting sqref="J59:J60">
    <cfRule type="colorScale" priority="49">
      <colorScale>
        <cfvo type="min"/>
        <cfvo type="percentile" val="50"/>
        <cfvo type="max"/>
        <color rgb="FF63BE7B"/>
        <color rgb="FFFFEB84"/>
        <color rgb="FFF8696B"/>
      </colorScale>
    </cfRule>
  </conditionalFormatting>
  <conditionalFormatting sqref="K59:K60">
    <cfRule type="colorScale" priority="48">
      <colorScale>
        <cfvo type="min"/>
        <cfvo type="percentile" val="50"/>
        <cfvo type="max"/>
        <color rgb="FF63BE7B"/>
        <color rgb="FFFFEB84"/>
        <color rgb="FFF8696B"/>
      </colorScale>
    </cfRule>
  </conditionalFormatting>
  <conditionalFormatting sqref="L59:L60">
    <cfRule type="colorScale" priority="47">
      <colorScale>
        <cfvo type="min"/>
        <cfvo type="percentile" val="50"/>
        <cfvo type="max"/>
        <color rgb="FF63BE7B"/>
        <color rgb="FFFFEB84"/>
        <color rgb="FFF8696B"/>
      </colorScale>
    </cfRule>
  </conditionalFormatting>
  <conditionalFormatting sqref="N59:N60">
    <cfRule type="colorScale" priority="46">
      <colorScale>
        <cfvo type="min"/>
        <cfvo type="percentile" val="50"/>
        <cfvo type="max"/>
        <color rgb="FF63BE7B"/>
        <color rgb="FFFFEB84"/>
        <color rgb="FFF8696B"/>
      </colorScale>
    </cfRule>
  </conditionalFormatting>
  <conditionalFormatting sqref="O59:O60">
    <cfRule type="colorScale" priority="45">
      <colorScale>
        <cfvo type="min"/>
        <cfvo type="percentile" val="50"/>
        <cfvo type="max"/>
        <color rgb="FF63BE7B"/>
        <color rgb="FFFFEB84"/>
        <color rgb="FFF8696B"/>
      </colorScale>
    </cfRule>
  </conditionalFormatting>
  <conditionalFormatting sqref="C66:C67">
    <cfRule type="colorScale" priority="33">
      <colorScale>
        <cfvo type="min"/>
        <cfvo type="percentile" val="50"/>
        <cfvo type="max"/>
        <color rgb="FF63BE7B"/>
        <color rgb="FFFFEB84"/>
        <color rgb="FFF8696B"/>
      </colorScale>
    </cfRule>
  </conditionalFormatting>
  <conditionalFormatting sqref="D66:D67">
    <cfRule type="colorScale" priority="32">
      <colorScale>
        <cfvo type="min"/>
        <cfvo type="percentile" val="50"/>
        <cfvo type="max"/>
        <color rgb="FF63BE7B"/>
        <color rgb="FFFFEB84"/>
        <color rgb="FFF8696B"/>
      </colorScale>
    </cfRule>
  </conditionalFormatting>
  <conditionalFormatting sqref="E66:E67">
    <cfRule type="colorScale" priority="31">
      <colorScale>
        <cfvo type="min"/>
        <cfvo type="percentile" val="50"/>
        <cfvo type="max"/>
        <color rgb="FF63BE7B"/>
        <color rgb="FFFFEB84"/>
        <color rgb="FFF8696B"/>
      </colorScale>
    </cfRule>
  </conditionalFormatting>
  <conditionalFormatting sqref="F66:F67">
    <cfRule type="colorScale" priority="30">
      <colorScale>
        <cfvo type="min"/>
        <cfvo type="percentile" val="50"/>
        <cfvo type="max"/>
        <color rgb="FF63BE7B"/>
        <color rgb="FFFFEB84"/>
        <color rgb="FFF8696B"/>
      </colorScale>
    </cfRule>
  </conditionalFormatting>
  <conditionalFormatting sqref="H66:H67">
    <cfRule type="colorScale" priority="29">
      <colorScale>
        <cfvo type="min"/>
        <cfvo type="percentile" val="50"/>
        <cfvo type="max"/>
        <color rgb="FF63BE7B"/>
        <color rgb="FFFFEB84"/>
        <color rgb="FFF8696B"/>
      </colorScale>
    </cfRule>
  </conditionalFormatting>
  <conditionalFormatting sqref="I66:I67">
    <cfRule type="colorScale" priority="28">
      <colorScale>
        <cfvo type="min"/>
        <cfvo type="percentile" val="50"/>
        <cfvo type="max"/>
        <color rgb="FF63BE7B"/>
        <color rgb="FFFFEB84"/>
        <color rgb="FFF8696B"/>
      </colorScale>
    </cfRule>
  </conditionalFormatting>
  <conditionalFormatting sqref="J66:J67">
    <cfRule type="colorScale" priority="27">
      <colorScale>
        <cfvo type="min"/>
        <cfvo type="percentile" val="50"/>
        <cfvo type="max"/>
        <color rgb="FF63BE7B"/>
        <color rgb="FFFFEB84"/>
        <color rgb="FFF8696B"/>
      </colorScale>
    </cfRule>
  </conditionalFormatting>
  <conditionalFormatting sqref="K66:K67">
    <cfRule type="colorScale" priority="26">
      <colorScale>
        <cfvo type="min"/>
        <cfvo type="percentile" val="50"/>
        <cfvo type="max"/>
        <color rgb="FF63BE7B"/>
        <color rgb="FFFFEB84"/>
        <color rgb="FFF8696B"/>
      </colorScale>
    </cfRule>
  </conditionalFormatting>
  <conditionalFormatting sqref="M66:M67">
    <cfRule type="colorScale" priority="25">
      <colorScale>
        <cfvo type="min"/>
        <cfvo type="percentile" val="50"/>
        <cfvo type="max"/>
        <color rgb="FF63BE7B"/>
        <color rgb="FFFFEB84"/>
        <color rgb="FFF8696B"/>
      </colorScale>
    </cfRule>
  </conditionalFormatting>
  <conditionalFormatting sqref="N66:N67">
    <cfRule type="colorScale" priority="24">
      <colorScale>
        <cfvo type="min"/>
        <cfvo type="percentile" val="50"/>
        <cfvo type="max"/>
        <color rgb="FF63BE7B"/>
        <color rgb="FFFFEB84"/>
        <color rgb="FFF8696B"/>
      </colorScale>
    </cfRule>
  </conditionalFormatting>
  <conditionalFormatting sqref="O66:O67">
    <cfRule type="colorScale" priority="23">
      <colorScale>
        <cfvo type="min"/>
        <cfvo type="percentile" val="50"/>
        <cfvo type="max"/>
        <color rgb="FF63BE7B"/>
        <color rgb="FFFFEB84"/>
        <color rgb="FFF8696B"/>
      </colorScale>
    </cfRule>
  </conditionalFormatting>
  <conditionalFormatting sqref="R7:S7">
    <cfRule type="colorScale" priority="22">
      <colorScale>
        <cfvo type="min"/>
        <cfvo type="percentile" val="50"/>
        <cfvo type="max"/>
        <color rgb="FF63BE7B"/>
        <color rgb="FFFFEB84"/>
        <color rgb="FFF8696B"/>
      </colorScale>
    </cfRule>
  </conditionalFormatting>
  <conditionalFormatting sqref="R8:S8">
    <cfRule type="colorScale" priority="21">
      <colorScale>
        <cfvo type="min"/>
        <cfvo type="percentile" val="50"/>
        <cfvo type="max"/>
        <color rgb="FF63BE7B"/>
        <color rgb="FFFFEB84"/>
        <color rgb="FFF8696B"/>
      </colorScale>
    </cfRule>
  </conditionalFormatting>
  <conditionalFormatting sqref="R9:S9">
    <cfRule type="colorScale" priority="20">
      <colorScale>
        <cfvo type="min"/>
        <cfvo type="percentile" val="50"/>
        <cfvo type="max"/>
        <color rgb="FF63BE7B"/>
        <color rgb="FFFFEB84"/>
        <color rgb="FFF8696B"/>
      </colorScale>
    </cfRule>
  </conditionalFormatting>
  <conditionalFormatting sqref="R10:S10">
    <cfRule type="colorScale" priority="19">
      <colorScale>
        <cfvo type="min"/>
        <cfvo type="percentile" val="50"/>
        <cfvo type="max"/>
        <color rgb="FF63BE7B"/>
        <color rgb="FFFFEB84"/>
        <color rgb="FFF8696B"/>
      </colorScale>
    </cfRule>
  </conditionalFormatting>
  <conditionalFormatting sqref="R11:S11">
    <cfRule type="colorScale" priority="18">
      <colorScale>
        <cfvo type="min"/>
        <cfvo type="percentile" val="50"/>
        <cfvo type="max"/>
        <color rgb="FF63BE7B"/>
        <color rgb="FFFFEB84"/>
        <color rgb="FFF8696B"/>
      </colorScale>
    </cfRule>
  </conditionalFormatting>
  <conditionalFormatting sqref="R12:S12">
    <cfRule type="colorScale" priority="17">
      <colorScale>
        <cfvo type="min"/>
        <cfvo type="percentile" val="50"/>
        <cfvo type="max"/>
        <color rgb="FF63BE7B"/>
        <color rgb="FFFFEB84"/>
        <color rgb="FFF8696B"/>
      </colorScale>
    </cfRule>
  </conditionalFormatting>
  <conditionalFormatting sqref="R13:S13">
    <cfRule type="colorScale" priority="16">
      <colorScale>
        <cfvo type="min"/>
        <cfvo type="percentile" val="50"/>
        <cfvo type="max"/>
        <color rgb="FF63BE7B"/>
        <color rgb="FFFFEB84"/>
        <color rgb="FFF8696B"/>
      </colorScale>
    </cfRule>
  </conditionalFormatting>
  <conditionalFormatting sqref="R14:S14">
    <cfRule type="colorScale" priority="15">
      <colorScale>
        <cfvo type="min"/>
        <cfvo type="percentile" val="50"/>
        <cfvo type="max"/>
        <color rgb="FF63BE7B"/>
        <color rgb="FFFFEB84"/>
        <color rgb="FFF8696B"/>
      </colorScale>
    </cfRule>
  </conditionalFormatting>
  <conditionalFormatting sqref="R15:S15">
    <cfRule type="colorScale" priority="14">
      <colorScale>
        <cfvo type="min"/>
        <cfvo type="percentile" val="50"/>
        <cfvo type="max"/>
        <color rgb="FF63BE7B"/>
        <color rgb="FFFFEB84"/>
        <color rgb="FFF8696B"/>
      </colorScale>
    </cfRule>
  </conditionalFormatting>
  <conditionalFormatting sqref="R16:S16">
    <cfRule type="colorScale" priority="13">
      <colorScale>
        <cfvo type="min"/>
        <cfvo type="percentile" val="50"/>
        <cfvo type="max"/>
        <color rgb="FF63BE7B"/>
        <color rgb="FFFFEB84"/>
        <color rgb="FFF8696B"/>
      </colorScale>
    </cfRule>
  </conditionalFormatting>
  <conditionalFormatting sqref="M86:Q86">
    <cfRule type="colorScale" priority="12">
      <colorScale>
        <cfvo type="min"/>
        <cfvo type="percentile" val="50"/>
        <cfvo type="max"/>
        <color rgb="FF63BE7B"/>
        <color rgb="FFFFEB84"/>
        <color rgb="FFF8696B"/>
      </colorScale>
    </cfRule>
  </conditionalFormatting>
  <conditionalFormatting sqref="S80:S86">
    <cfRule type="colorScale" priority="11">
      <colorScale>
        <cfvo type="min"/>
        <cfvo type="percentile" val="50"/>
        <cfvo type="max"/>
        <color rgb="FF63BE7B"/>
        <color rgb="FFFFEB84"/>
        <color rgb="FFF8696B"/>
      </colorScale>
    </cfRule>
  </conditionalFormatting>
  <conditionalFormatting sqref="C87:O89 C86:L86">
    <cfRule type="colorScale" priority="226">
      <colorScale>
        <cfvo type="min"/>
        <cfvo type="percentile" val="50"/>
        <cfvo type="max"/>
        <color rgb="FF63BE7B"/>
        <color rgb="FFFFEB84"/>
        <color rgb="FFF8696B"/>
      </colorScale>
    </cfRule>
  </conditionalFormatting>
  <conditionalFormatting sqref="C91:Q97">
    <cfRule type="colorScale" priority="10">
      <colorScale>
        <cfvo type="min"/>
        <cfvo type="percentile" val="50"/>
        <cfvo type="max"/>
        <color rgb="FF63BE7B"/>
        <color rgb="FFFFEB84"/>
        <color rgb="FFF8696B"/>
      </colorScale>
    </cfRule>
  </conditionalFormatting>
  <conditionalFormatting sqref="M80:R80 M81:Q85 R81:R86">
    <cfRule type="colorScale" priority="8">
      <colorScale>
        <cfvo type="min"/>
        <cfvo type="percentile" val="50"/>
        <cfvo type="max"/>
        <color rgb="FF63BE7B"/>
        <color rgb="FFFFEB84"/>
        <color rgb="FFF8696B"/>
      </colorScale>
    </cfRule>
  </conditionalFormatting>
  <conditionalFormatting sqref="C80:L85">
    <cfRule type="colorScale" priority="9">
      <colorScale>
        <cfvo type="min"/>
        <cfvo type="percentile" val="50"/>
        <cfvo type="max"/>
        <color rgb="FF63BE7B"/>
        <color rgb="FFFFEB84"/>
        <color rgb="FFF8696B"/>
      </colorScale>
    </cfRule>
  </conditionalFormatting>
  <conditionalFormatting sqref="C102:I102 C104:I107 I103">
    <cfRule type="colorScale" priority="4">
      <colorScale>
        <cfvo type="min"/>
        <cfvo type="percentile" val="50"/>
        <cfvo type="max"/>
        <color rgb="FF63BE7B"/>
        <color rgb="FFFFEB84"/>
        <color rgb="FFF8696B"/>
      </colorScale>
    </cfRule>
  </conditionalFormatting>
  <conditionalFormatting sqref="C103:H103">
    <cfRule type="colorScale" priority="3">
      <colorScale>
        <cfvo type="min"/>
        <cfvo type="percentile" val="50"/>
        <cfvo type="max"/>
        <color rgb="FF63BE7B"/>
        <color rgb="FFFFEB84"/>
        <color rgb="FFF8696B"/>
      </colorScale>
    </cfRule>
  </conditionalFormatting>
  <conditionalFormatting sqref="K103">
    <cfRule type="colorScale" priority="2">
      <colorScale>
        <cfvo type="min"/>
        <cfvo type="percentile" val="50"/>
        <cfvo type="max"/>
        <color rgb="FF63BE7B"/>
        <color rgb="FFFFEB84"/>
        <color rgb="FFF8696B"/>
      </colorScale>
    </cfRule>
  </conditionalFormatting>
  <conditionalFormatting sqref="J103">
    <cfRule type="colorScale" priority="1">
      <colorScale>
        <cfvo type="min"/>
        <cfvo type="percentile" val="50"/>
        <cfvo type="max"/>
        <color rgb="FF63BE7B"/>
        <color rgb="FFFFEB84"/>
        <color rgb="FFF8696B"/>
      </colorScale>
    </cfRule>
  </conditionalFormatting>
  <hyperlinks>
    <hyperlink ref="B12" r:id="rId1" xr:uid="{C85C954B-BAAE-40EE-A718-461832E36A5D}"/>
    <hyperlink ref="B21" r:id="rId2" xr:uid="{E01731A6-8FDF-4E7A-8D18-A3A21F54E032}"/>
  </hyperlinks>
  <pageMargins left="0.7" right="0.7" top="0.75" bottom="0.75" header="0.3" footer="0.3"/>
  <pageSetup paperSize="9" orientation="portrait" r:id="rId3"/>
  <drawing r:id="rId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676A0E-63D5-44A9-8B1A-C06EF2E7CCBC}">
  <dimension ref="A1:X246"/>
  <sheetViews>
    <sheetView showGridLines="0" zoomScale="85" zoomScaleNormal="85" workbookViewId="0">
      <selection activeCell="K83" sqref="K83"/>
    </sheetView>
  </sheetViews>
  <sheetFormatPr defaultColWidth="9.140625" defaultRowHeight="15" x14ac:dyDescent="0.25"/>
  <cols>
    <col min="1" max="1" width="5.140625" style="24" customWidth="1"/>
    <col min="2" max="2" width="25.7109375" style="24" customWidth="1"/>
    <col min="3" max="6" width="15.7109375" style="24" customWidth="1"/>
    <col min="7" max="7" width="19.85546875" style="24" customWidth="1"/>
    <col min="8" max="10" width="15.7109375" style="24" customWidth="1"/>
    <col min="11" max="11" width="19.28515625" style="24" customWidth="1"/>
    <col min="12" max="12" width="24.5703125" style="24" customWidth="1"/>
    <col min="13" max="17" width="15.7109375" style="24" customWidth="1"/>
    <col min="18" max="18" width="10.28515625" style="24" bestFit="1" customWidth="1"/>
    <col min="19" max="24" width="9.28515625" style="24" bestFit="1" customWidth="1"/>
    <col min="25" max="16384" width="9.140625" style="24"/>
  </cols>
  <sheetData>
    <row r="1" spans="1:15" x14ac:dyDescent="0.25">
      <c r="B1" s="509" t="s">
        <v>1</v>
      </c>
      <c r="C1" s="510"/>
      <c r="D1" s="510"/>
      <c r="E1" s="510"/>
      <c r="F1" s="510"/>
      <c r="G1" s="510"/>
      <c r="H1" s="511"/>
    </row>
    <row r="2" spans="1:15" x14ac:dyDescent="0.25">
      <c r="B2" s="530" t="s">
        <v>181</v>
      </c>
      <c r="C2" s="531"/>
      <c r="D2" s="531"/>
      <c r="E2" s="531"/>
      <c r="F2" s="531"/>
      <c r="G2" s="531"/>
      <c r="H2" s="532"/>
    </row>
    <row r="4" spans="1:15" x14ac:dyDescent="0.25">
      <c r="B4" s="24" t="s">
        <v>353</v>
      </c>
    </row>
    <row r="5" spans="1:15" ht="71.25" x14ac:dyDescent="0.25">
      <c r="B5" s="63" t="s">
        <v>23</v>
      </c>
      <c r="C5" s="64" t="s">
        <v>182</v>
      </c>
      <c r="D5" s="64" t="s">
        <v>183</v>
      </c>
      <c r="E5" s="64" t="s">
        <v>184</v>
      </c>
      <c r="F5" s="64" t="s">
        <v>183</v>
      </c>
      <c r="G5" s="64" t="s">
        <v>184</v>
      </c>
      <c r="I5" s="238"/>
      <c r="J5" s="239"/>
      <c r="K5" s="239"/>
      <c r="L5" s="239"/>
      <c r="M5" s="239"/>
      <c r="N5" s="239"/>
    </row>
    <row r="6" spans="1:15" x14ac:dyDescent="0.25">
      <c r="B6" s="60" t="s">
        <v>2</v>
      </c>
      <c r="C6" s="233">
        <v>42000</v>
      </c>
      <c r="D6" s="233">
        <v>300</v>
      </c>
      <c r="E6" s="61"/>
      <c r="F6" s="237">
        <f>D6/C6</f>
        <v>7.1428571428571426E-3</v>
      </c>
      <c r="G6" s="62"/>
      <c r="I6" s="240"/>
      <c r="J6" s="240"/>
      <c r="K6" s="201"/>
      <c r="L6" s="201"/>
      <c r="M6" s="241"/>
      <c r="N6" s="241"/>
    </row>
    <row r="7" spans="1:15" x14ac:dyDescent="0.25">
      <c r="B7" s="60" t="s">
        <v>22</v>
      </c>
      <c r="C7" s="233">
        <v>2464000</v>
      </c>
      <c r="D7" s="233">
        <v>59000</v>
      </c>
      <c r="E7" s="233">
        <v>31000</v>
      </c>
      <c r="F7" s="237">
        <v>2.3944805194805196E-2</v>
      </c>
      <c r="G7" s="237">
        <v>1.2581168831168832E-2</v>
      </c>
      <c r="I7" s="240"/>
      <c r="J7" s="240"/>
      <c r="K7" s="201"/>
      <c r="L7" s="201"/>
      <c r="M7" s="241"/>
      <c r="N7" s="241"/>
    </row>
    <row r="8" spans="1:15" x14ac:dyDescent="0.25">
      <c r="B8" s="12" t="s">
        <v>185</v>
      </c>
      <c r="I8" s="176"/>
      <c r="J8" s="176"/>
      <c r="K8" s="176"/>
      <c r="L8" s="176"/>
      <c r="M8" s="176"/>
      <c r="N8" s="176"/>
    </row>
    <row r="9" spans="1:15" x14ac:dyDescent="0.25">
      <c r="A9" s="12"/>
      <c r="B9" s="145" t="s">
        <v>186</v>
      </c>
      <c r="C9" s="12"/>
      <c r="D9" s="12"/>
      <c r="E9" s="12"/>
      <c r="F9" s="12"/>
      <c r="G9" s="12"/>
    </row>
    <row r="11" spans="1:15" x14ac:dyDescent="0.25">
      <c r="B11" s="24" t="s">
        <v>354</v>
      </c>
    </row>
    <row r="12" spans="1:15" ht="14.45" customHeight="1" x14ac:dyDescent="0.25">
      <c r="B12" s="32"/>
      <c r="D12" s="528" t="s">
        <v>187</v>
      </c>
      <c r="E12" s="528"/>
      <c r="F12" s="528"/>
      <c r="G12" s="528"/>
      <c r="H12" s="528"/>
      <c r="I12" s="528"/>
      <c r="J12" s="503" t="s">
        <v>151</v>
      </c>
      <c r="K12" s="504"/>
      <c r="L12" s="504"/>
      <c r="M12" s="504"/>
      <c r="N12" s="504"/>
      <c r="O12" s="505"/>
    </row>
    <row r="13" spans="1:15" ht="14.45" customHeight="1" x14ac:dyDescent="0.25">
      <c r="B13" s="56"/>
      <c r="C13" s="58"/>
      <c r="D13" s="526" t="s">
        <v>135</v>
      </c>
      <c r="E13" s="526"/>
      <c r="F13" s="526" t="s">
        <v>136</v>
      </c>
      <c r="G13" s="526"/>
      <c r="H13" s="526" t="s">
        <v>137</v>
      </c>
      <c r="I13" s="526"/>
      <c r="J13" s="526" t="s">
        <v>138</v>
      </c>
      <c r="K13" s="526"/>
      <c r="L13" s="526"/>
      <c r="M13" s="526" t="s">
        <v>139</v>
      </c>
      <c r="N13" s="526"/>
      <c r="O13" s="526"/>
    </row>
    <row r="14" spans="1:15" ht="28.5" x14ac:dyDescent="0.25">
      <c r="B14" s="57" t="s">
        <v>23</v>
      </c>
      <c r="C14" s="138" t="s">
        <v>140</v>
      </c>
      <c r="D14" s="138" t="s">
        <v>141</v>
      </c>
      <c r="E14" s="138" t="s">
        <v>142</v>
      </c>
      <c r="F14" s="138" t="s">
        <v>97</v>
      </c>
      <c r="G14" s="138" t="s">
        <v>98</v>
      </c>
      <c r="H14" s="138" t="s">
        <v>143</v>
      </c>
      <c r="I14" s="138" t="s">
        <v>144</v>
      </c>
      <c r="J14" s="138" t="s">
        <v>69</v>
      </c>
      <c r="K14" s="138" t="s">
        <v>70</v>
      </c>
      <c r="L14" s="138" t="s">
        <v>49</v>
      </c>
      <c r="M14" s="138" t="s">
        <v>145</v>
      </c>
      <c r="N14" s="138" t="s">
        <v>146</v>
      </c>
      <c r="O14" s="138" t="s">
        <v>87</v>
      </c>
    </row>
    <row r="15" spans="1:15" x14ac:dyDescent="0.25">
      <c r="B15" s="21" t="s">
        <v>2</v>
      </c>
      <c r="C15" s="122">
        <v>1.949E-2</v>
      </c>
      <c r="D15" s="122"/>
      <c r="E15" s="122">
        <v>1.975E-2</v>
      </c>
      <c r="F15" s="122"/>
      <c r="G15" s="122"/>
      <c r="H15" s="122">
        <v>4.3460000000000006E-2</v>
      </c>
      <c r="I15" s="122"/>
      <c r="J15" s="122">
        <v>2.2650000000000003E-2</v>
      </c>
      <c r="K15" s="122"/>
      <c r="L15" s="122"/>
      <c r="M15" s="122"/>
      <c r="N15" s="122">
        <v>6.9370000000000001E-2</v>
      </c>
      <c r="O15" s="122"/>
    </row>
    <row r="16" spans="1:15" x14ac:dyDescent="0.25">
      <c r="B16" s="21" t="s">
        <v>22</v>
      </c>
      <c r="C16" s="122">
        <v>2.2200000000000001E-2</v>
      </c>
      <c r="D16" s="122">
        <v>2.3010000000000003E-2</v>
      </c>
      <c r="E16" s="122">
        <v>2.1840000000000002E-2</v>
      </c>
      <c r="F16" s="122">
        <v>1.4520000000000002E-2</v>
      </c>
      <c r="G16" s="122">
        <v>3.5780000000000006E-2</v>
      </c>
      <c r="H16" s="122">
        <v>3.2740000000000005E-2</v>
      </c>
      <c r="I16" s="122">
        <v>1.1720000000000001E-2</v>
      </c>
      <c r="J16" s="122">
        <v>1.0390000000000002E-2</v>
      </c>
      <c r="K16" s="122">
        <v>3.8780000000000002E-2</v>
      </c>
      <c r="L16" s="122">
        <v>4.6290000000000005E-2</v>
      </c>
      <c r="M16" s="122">
        <v>1.17E-3</v>
      </c>
      <c r="N16" s="122">
        <v>6.368E-2</v>
      </c>
      <c r="O16" s="122">
        <v>1.5640000000000001E-2</v>
      </c>
    </row>
    <row r="17" spans="2:18" x14ac:dyDescent="0.25">
      <c r="B17" s="12" t="s">
        <v>149</v>
      </c>
      <c r="N17" s="148"/>
      <c r="O17" s="147"/>
    </row>
    <row r="20" spans="2:18" x14ac:dyDescent="0.25">
      <c r="B20" s="332" t="s">
        <v>355</v>
      </c>
      <c r="H20" s="12"/>
    </row>
    <row r="21" spans="2:18" ht="42.75" x14ac:dyDescent="0.25">
      <c r="B21" s="37"/>
      <c r="C21" s="53" t="s">
        <v>193</v>
      </c>
      <c r="D21" s="53" t="s">
        <v>191</v>
      </c>
      <c r="E21" s="53" t="s">
        <v>188</v>
      </c>
      <c r="F21" s="53" t="s">
        <v>190</v>
      </c>
      <c r="G21" s="53" t="s">
        <v>192</v>
      </c>
      <c r="H21" s="53" t="s">
        <v>531</v>
      </c>
      <c r="I21" s="367" t="s">
        <v>548</v>
      </c>
      <c r="K21" s="37"/>
      <c r="L21" s="53" t="s">
        <v>193</v>
      </c>
      <c r="M21" s="53" t="s">
        <v>191</v>
      </c>
      <c r="N21" s="53" t="s">
        <v>188</v>
      </c>
      <c r="O21" s="53" t="s">
        <v>190</v>
      </c>
      <c r="P21" s="53" t="s">
        <v>192</v>
      </c>
      <c r="Q21" s="53" t="s">
        <v>531</v>
      </c>
      <c r="R21" s="367" t="s">
        <v>548</v>
      </c>
    </row>
    <row r="22" spans="2:18" x14ac:dyDescent="0.25">
      <c r="B22" s="38" t="s">
        <v>62</v>
      </c>
      <c r="C22" s="73">
        <v>565</v>
      </c>
      <c r="D22" s="73">
        <v>1000</v>
      </c>
      <c r="E22" s="73">
        <v>5603</v>
      </c>
      <c r="F22" s="73">
        <v>141</v>
      </c>
      <c r="G22" s="73">
        <v>56</v>
      </c>
      <c r="H22" s="73" t="s">
        <v>147</v>
      </c>
      <c r="I22" s="368">
        <f>SUM(C22:H22)</f>
        <v>7365</v>
      </c>
      <c r="J22"/>
      <c r="K22" s="38" t="s">
        <v>62</v>
      </c>
      <c r="L22" s="370">
        <f>C22/I22</f>
        <v>7.6714188730482011E-2</v>
      </c>
      <c r="M22" s="370">
        <f>D22/I22</f>
        <v>0.13577732518669383</v>
      </c>
      <c r="N22" s="370">
        <f t="shared" ref="N22:N28" si="0">E22/I22</f>
        <v>0.7607603530210455</v>
      </c>
      <c r="O22" s="370">
        <f t="shared" ref="O22:O28" si="1">F22/I22</f>
        <v>1.9144602851323828E-2</v>
      </c>
      <c r="P22" s="370">
        <f>G22/I22</f>
        <v>7.6035302104548539E-3</v>
      </c>
      <c r="Q22" s="370">
        <v>0</v>
      </c>
      <c r="R22" s="371">
        <f t="shared" ref="R22:R28" si="2">SUM(L22:Q22)</f>
        <v>1</v>
      </c>
    </row>
    <row r="23" spans="2:18" x14ac:dyDescent="0.25">
      <c r="B23" s="38" t="s">
        <v>63</v>
      </c>
      <c r="C23" s="73" t="s">
        <v>147</v>
      </c>
      <c r="D23" s="73" t="s">
        <v>147</v>
      </c>
      <c r="E23" s="73">
        <v>90</v>
      </c>
      <c r="F23" s="73">
        <v>52</v>
      </c>
      <c r="G23" s="73" t="s">
        <v>147</v>
      </c>
      <c r="H23" s="73" t="s">
        <v>147</v>
      </c>
      <c r="I23" s="368">
        <f>SUM(E23:H23)</f>
        <v>142</v>
      </c>
      <c r="J23"/>
      <c r="K23" s="38" t="s">
        <v>63</v>
      </c>
      <c r="L23" s="370">
        <v>0</v>
      </c>
      <c r="M23" s="370">
        <v>0</v>
      </c>
      <c r="N23" s="370">
        <f t="shared" si="0"/>
        <v>0.63380281690140849</v>
      </c>
      <c r="O23" s="370">
        <f t="shared" si="1"/>
        <v>0.36619718309859156</v>
      </c>
      <c r="P23" s="370">
        <v>0</v>
      </c>
      <c r="Q23" s="370">
        <v>0</v>
      </c>
      <c r="R23" s="371">
        <f t="shared" si="2"/>
        <v>1</v>
      </c>
    </row>
    <row r="24" spans="2:18" x14ac:dyDescent="0.25">
      <c r="B24" s="38" t="s">
        <v>64</v>
      </c>
      <c r="C24" s="73">
        <v>1985</v>
      </c>
      <c r="D24" s="73">
        <v>3133</v>
      </c>
      <c r="E24" s="73">
        <v>15937</v>
      </c>
      <c r="F24" s="73">
        <v>1958</v>
      </c>
      <c r="G24" s="73">
        <v>536</v>
      </c>
      <c r="H24" s="73">
        <v>200</v>
      </c>
      <c r="I24" s="368">
        <f>SUM(C24:H24)</f>
        <v>23749</v>
      </c>
      <c r="J24"/>
      <c r="K24" s="38" t="s">
        <v>64</v>
      </c>
      <c r="L24" s="370">
        <f>C24/I24</f>
        <v>8.3582466630173907E-2</v>
      </c>
      <c r="M24" s="370">
        <f>D24/I24</f>
        <v>0.13192134405659187</v>
      </c>
      <c r="N24" s="370">
        <f t="shared" si="0"/>
        <v>0.67105983409827785</v>
      </c>
      <c r="O24" s="370">
        <f t="shared" si="1"/>
        <v>8.2445576655859193E-2</v>
      </c>
      <c r="P24" s="370">
        <f>G24/I24</f>
        <v>2.2569371341951239E-2</v>
      </c>
      <c r="Q24" s="370">
        <f>H24/I24</f>
        <v>8.4214072171459858E-3</v>
      </c>
      <c r="R24" s="371">
        <f t="shared" si="2"/>
        <v>1</v>
      </c>
    </row>
    <row r="25" spans="2:18" x14ac:dyDescent="0.25">
      <c r="B25" s="38" t="s">
        <v>65</v>
      </c>
      <c r="C25" s="73">
        <v>175</v>
      </c>
      <c r="D25" s="73">
        <v>498</v>
      </c>
      <c r="E25" s="73">
        <v>4604</v>
      </c>
      <c r="F25" s="73">
        <v>259</v>
      </c>
      <c r="G25" s="73" t="s">
        <v>147</v>
      </c>
      <c r="H25" s="73">
        <v>36</v>
      </c>
      <c r="I25" s="368">
        <f>SUM(C25:H25)</f>
        <v>5572</v>
      </c>
      <c r="J25"/>
      <c r="K25" s="38" t="s">
        <v>65</v>
      </c>
      <c r="L25" s="370">
        <f>C25/I25</f>
        <v>3.1407035175879394E-2</v>
      </c>
      <c r="M25" s="370">
        <f>D25/I25</f>
        <v>8.937544867193109E-2</v>
      </c>
      <c r="N25" s="370">
        <f t="shared" si="0"/>
        <v>0.82627422828427854</v>
      </c>
      <c r="O25" s="370">
        <f t="shared" si="1"/>
        <v>4.6482412060301508E-2</v>
      </c>
      <c r="P25" s="370">
        <v>0</v>
      </c>
      <c r="Q25" s="370">
        <f>H25/I25</f>
        <v>6.4608758076094763E-3</v>
      </c>
      <c r="R25" s="371">
        <f t="shared" si="2"/>
        <v>0.99999999999999989</v>
      </c>
    </row>
    <row r="26" spans="2:18" x14ac:dyDescent="0.25">
      <c r="B26" s="38" t="s">
        <v>67</v>
      </c>
      <c r="C26" s="73">
        <v>292</v>
      </c>
      <c r="D26" s="73">
        <v>315</v>
      </c>
      <c r="E26" s="73">
        <v>1692</v>
      </c>
      <c r="F26" s="73">
        <v>177</v>
      </c>
      <c r="G26" s="73">
        <v>94</v>
      </c>
      <c r="H26" s="73">
        <v>49</v>
      </c>
      <c r="I26" s="368">
        <f>SUM(C26:H26)</f>
        <v>2619</v>
      </c>
      <c r="J26"/>
      <c r="K26" s="38" t="s">
        <v>67</v>
      </c>
      <c r="L26" s="370">
        <f>C26/I26</f>
        <v>0.11149293623520427</v>
      </c>
      <c r="M26" s="370">
        <f>D26/I26</f>
        <v>0.12027491408934708</v>
      </c>
      <c r="N26" s="370">
        <f t="shared" si="0"/>
        <v>0.64604810996563578</v>
      </c>
      <c r="O26" s="370">
        <f t="shared" si="1"/>
        <v>6.7583046964490259E-2</v>
      </c>
      <c r="P26" s="370">
        <f>G26/I26</f>
        <v>3.5891561664757543E-2</v>
      </c>
      <c r="Q26" s="370">
        <f>H26/I26</f>
        <v>1.8709431080565102E-2</v>
      </c>
      <c r="R26" s="371">
        <f t="shared" si="2"/>
        <v>1</v>
      </c>
    </row>
    <row r="27" spans="2:18" x14ac:dyDescent="0.25">
      <c r="B27" s="38" t="s">
        <v>66</v>
      </c>
      <c r="C27" s="73">
        <v>177</v>
      </c>
      <c r="D27" s="73">
        <v>507</v>
      </c>
      <c r="E27" s="73">
        <v>1531</v>
      </c>
      <c r="F27" s="73">
        <v>328</v>
      </c>
      <c r="G27" s="73">
        <v>60</v>
      </c>
      <c r="H27" s="73" t="s">
        <v>147</v>
      </c>
      <c r="I27" s="368">
        <f>SUM(C27:H27)</f>
        <v>2603</v>
      </c>
      <c r="J27"/>
      <c r="K27" s="38" t="s">
        <v>66</v>
      </c>
      <c r="L27" s="370">
        <f>C27/I27</f>
        <v>6.7998463311563576E-2</v>
      </c>
      <c r="M27" s="370">
        <f>D27/I27</f>
        <v>0.19477525931617365</v>
      </c>
      <c r="N27" s="370">
        <f t="shared" si="0"/>
        <v>0.58816749903956977</v>
      </c>
      <c r="O27" s="370">
        <f t="shared" si="1"/>
        <v>0.1260084517864003</v>
      </c>
      <c r="P27" s="370">
        <f>G27/I27</f>
        <v>2.305032654629274E-2</v>
      </c>
      <c r="Q27" s="370">
        <v>0</v>
      </c>
      <c r="R27" s="371">
        <f t="shared" si="2"/>
        <v>1</v>
      </c>
    </row>
    <row r="28" spans="2:18" x14ac:dyDescent="0.25">
      <c r="B28" s="38" t="s">
        <v>2</v>
      </c>
      <c r="C28" s="73">
        <v>3195</v>
      </c>
      <c r="D28" s="73">
        <v>5503</v>
      </c>
      <c r="E28" s="73">
        <v>29700</v>
      </c>
      <c r="F28" s="73">
        <v>3045</v>
      </c>
      <c r="G28" s="73">
        <v>747</v>
      </c>
      <c r="H28" s="73">
        <v>285</v>
      </c>
      <c r="I28" s="368">
        <f>SUM(C28:H28)</f>
        <v>42475</v>
      </c>
      <c r="J28"/>
      <c r="K28" s="38" t="s">
        <v>2</v>
      </c>
      <c r="L28" s="370">
        <f>C28/I28</f>
        <v>7.5220718069452616E-2</v>
      </c>
      <c r="M28" s="370">
        <f>D28/I28</f>
        <v>0.12955856386109477</v>
      </c>
      <c r="N28" s="370">
        <f t="shared" si="0"/>
        <v>0.69923484402589764</v>
      </c>
      <c r="O28" s="370">
        <f t="shared" si="1"/>
        <v>7.1689228958210713E-2</v>
      </c>
      <c r="P28" s="370">
        <f>G28/I28</f>
        <v>1.7586815773984698E-2</v>
      </c>
      <c r="Q28" s="370">
        <f>H28/I28</f>
        <v>6.7098293113596235E-3</v>
      </c>
      <c r="R28" s="371">
        <f t="shared" si="2"/>
        <v>1</v>
      </c>
    </row>
    <row r="29" spans="2:18" x14ac:dyDescent="0.25">
      <c r="B29" s="25" t="s">
        <v>507</v>
      </c>
      <c r="H29" s="12"/>
    </row>
    <row r="31" spans="2:18" x14ac:dyDescent="0.25">
      <c r="B31" s="332" t="s">
        <v>356</v>
      </c>
      <c r="H31" s="12"/>
    </row>
    <row r="32" spans="2:18" ht="28.5" x14ac:dyDescent="0.25">
      <c r="B32" s="37"/>
      <c r="C32" s="53" t="s">
        <v>194</v>
      </c>
      <c r="D32" s="53" t="s">
        <v>196</v>
      </c>
      <c r="E32" s="53" t="s">
        <v>195</v>
      </c>
      <c r="F32" s="53" t="s">
        <v>198</v>
      </c>
      <c r="G32" s="53" t="s">
        <v>197</v>
      </c>
      <c r="H32" s="53" t="s">
        <v>189</v>
      </c>
      <c r="I32" s="367" t="s">
        <v>548</v>
      </c>
      <c r="K32" s="37"/>
      <c r="L32" s="53" t="s">
        <v>194</v>
      </c>
      <c r="M32" s="53" t="s">
        <v>196</v>
      </c>
      <c r="N32" s="53" t="s">
        <v>195</v>
      </c>
      <c r="O32" s="53" t="s">
        <v>198</v>
      </c>
      <c r="P32" s="53" t="s">
        <v>197</v>
      </c>
      <c r="Q32" s="53" t="s">
        <v>189</v>
      </c>
      <c r="R32" s="367" t="s">
        <v>548</v>
      </c>
    </row>
    <row r="33" spans="2:20" x14ac:dyDescent="0.25">
      <c r="B33" s="38" t="s">
        <v>62</v>
      </c>
      <c r="C33" s="73">
        <v>7075</v>
      </c>
      <c r="D33" s="73">
        <v>232</v>
      </c>
      <c r="E33" s="73">
        <v>232</v>
      </c>
      <c r="F33" s="73">
        <v>88</v>
      </c>
      <c r="G33" s="73" t="s">
        <v>147</v>
      </c>
      <c r="H33" s="73">
        <v>59</v>
      </c>
      <c r="I33" s="368">
        <f t="shared" ref="I33:I39" si="3">SUM(C33:H33)</f>
        <v>7686</v>
      </c>
      <c r="J33"/>
      <c r="K33" s="38" t="s">
        <v>62</v>
      </c>
      <c r="L33" s="370">
        <f>C33/$I$33</f>
        <v>0.92050481394743688</v>
      </c>
      <c r="M33" s="370">
        <f>D33/$I$33</f>
        <v>3.0184751496226906E-2</v>
      </c>
      <c r="N33" s="370">
        <f>E33/$I$33</f>
        <v>3.0184751496226906E-2</v>
      </c>
      <c r="O33" s="370">
        <f>F33/$I$33</f>
        <v>1.1449388498568826E-2</v>
      </c>
      <c r="P33" s="370"/>
      <c r="Q33" s="370">
        <f>H33/$I$33</f>
        <v>7.6762945615404636E-3</v>
      </c>
      <c r="R33" s="370">
        <f>I33/$I$33</f>
        <v>1</v>
      </c>
    </row>
    <row r="34" spans="2:20" x14ac:dyDescent="0.25">
      <c r="B34" s="38" t="s">
        <v>63</v>
      </c>
      <c r="C34" s="73">
        <v>142</v>
      </c>
      <c r="D34" s="73"/>
      <c r="E34" s="73"/>
      <c r="F34" s="73"/>
      <c r="G34" s="73"/>
      <c r="H34" s="73"/>
      <c r="I34" s="368">
        <f t="shared" si="3"/>
        <v>142</v>
      </c>
      <c r="J34"/>
      <c r="K34" s="38" t="s">
        <v>63</v>
      </c>
      <c r="L34" s="370">
        <f t="shared" ref="L34:R34" si="4">C34/$I$34</f>
        <v>1</v>
      </c>
      <c r="M34" s="370">
        <f t="shared" si="4"/>
        <v>0</v>
      </c>
      <c r="N34" s="370">
        <f t="shared" si="4"/>
        <v>0</v>
      </c>
      <c r="O34" s="370">
        <f t="shared" si="4"/>
        <v>0</v>
      </c>
      <c r="P34" s="370">
        <f t="shared" si="4"/>
        <v>0</v>
      </c>
      <c r="Q34" s="370">
        <f t="shared" si="4"/>
        <v>0</v>
      </c>
      <c r="R34" s="370">
        <f t="shared" si="4"/>
        <v>1</v>
      </c>
    </row>
    <row r="35" spans="2:20" x14ac:dyDescent="0.25">
      <c r="B35" s="38" t="s">
        <v>64</v>
      </c>
      <c r="C35" s="73">
        <v>22734</v>
      </c>
      <c r="D35" s="73">
        <v>552</v>
      </c>
      <c r="E35" s="73">
        <v>552</v>
      </c>
      <c r="F35" s="73">
        <v>316</v>
      </c>
      <c r="G35" s="73">
        <v>583</v>
      </c>
      <c r="H35" s="73">
        <v>137</v>
      </c>
      <c r="I35" s="368">
        <f t="shared" si="3"/>
        <v>24874</v>
      </c>
      <c r="J35"/>
      <c r="K35" s="38" t="s">
        <v>64</v>
      </c>
      <c r="L35" s="370">
        <f t="shared" ref="L35:R35" si="5">C35/$I$35</f>
        <v>0.91396639060866769</v>
      </c>
      <c r="M35" s="370">
        <f t="shared" si="5"/>
        <v>2.2191846908418428E-2</v>
      </c>
      <c r="N35" s="370">
        <f t="shared" si="5"/>
        <v>2.2191846908418428E-2</v>
      </c>
      <c r="O35" s="370">
        <f t="shared" si="5"/>
        <v>1.2704028302645333E-2</v>
      </c>
      <c r="P35" s="370">
        <f t="shared" si="5"/>
        <v>2.3438128165956421E-2</v>
      </c>
      <c r="Q35" s="370">
        <f t="shared" si="5"/>
        <v>5.5077591058937045E-3</v>
      </c>
      <c r="R35" s="370">
        <f t="shared" si="5"/>
        <v>1</v>
      </c>
    </row>
    <row r="36" spans="2:20" x14ac:dyDescent="0.25">
      <c r="B36" s="38" t="s">
        <v>65</v>
      </c>
      <c r="C36" s="73">
        <v>5333</v>
      </c>
      <c r="D36" s="73">
        <v>131</v>
      </c>
      <c r="E36" s="73">
        <v>85</v>
      </c>
      <c r="F36" s="73">
        <v>50</v>
      </c>
      <c r="G36" s="73">
        <v>59</v>
      </c>
      <c r="H36" s="73">
        <v>50</v>
      </c>
      <c r="I36" s="368">
        <f t="shared" si="3"/>
        <v>5708</v>
      </c>
      <c r="J36"/>
      <c r="K36" s="38" t="s">
        <v>65</v>
      </c>
      <c r="L36" s="370">
        <f t="shared" ref="L36:R36" si="6">C36/$I$36</f>
        <v>0.93430273300630695</v>
      </c>
      <c r="M36" s="370">
        <f t="shared" si="6"/>
        <v>2.2950245269796776E-2</v>
      </c>
      <c r="N36" s="370">
        <f t="shared" si="6"/>
        <v>1.4891380518570427E-2</v>
      </c>
      <c r="O36" s="370">
        <f t="shared" si="6"/>
        <v>8.7596355991590748E-3</v>
      </c>
      <c r="P36" s="370">
        <f t="shared" si="6"/>
        <v>1.0336370007007708E-2</v>
      </c>
      <c r="Q36" s="370">
        <f t="shared" si="6"/>
        <v>8.7596355991590748E-3</v>
      </c>
      <c r="R36" s="370">
        <f t="shared" si="6"/>
        <v>1</v>
      </c>
    </row>
    <row r="37" spans="2:20" x14ac:dyDescent="0.25">
      <c r="B37" s="38" t="s">
        <v>67</v>
      </c>
      <c r="C37" s="73">
        <v>2471</v>
      </c>
      <c r="D37" s="73">
        <v>94</v>
      </c>
      <c r="E37" s="73">
        <v>94</v>
      </c>
      <c r="F37" s="73" t="s">
        <v>147</v>
      </c>
      <c r="G37" s="73">
        <v>94</v>
      </c>
      <c r="H37" s="73">
        <v>55</v>
      </c>
      <c r="I37" s="368">
        <f t="shared" si="3"/>
        <v>2808</v>
      </c>
      <c r="J37"/>
      <c r="K37" s="38" t="s">
        <v>67</v>
      </c>
      <c r="L37" s="370">
        <f>C37/$I$37</f>
        <v>0.87998575498575493</v>
      </c>
      <c r="M37" s="370">
        <f>D37/$I$37</f>
        <v>3.3475783475783477E-2</v>
      </c>
      <c r="N37" s="370">
        <f>E37/$I$37</f>
        <v>3.3475783475783477E-2</v>
      </c>
      <c r="O37" s="370"/>
      <c r="P37" s="370">
        <f>G37/$I$37</f>
        <v>3.3475783475783477E-2</v>
      </c>
      <c r="Q37" s="370">
        <f>H37/$I$37</f>
        <v>1.9586894586894586E-2</v>
      </c>
      <c r="R37" s="370">
        <f>I37/$I$37</f>
        <v>1</v>
      </c>
    </row>
    <row r="38" spans="2:20" x14ac:dyDescent="0.25">
      <c r="B38" s="38" t="s">
        <v>66</v>
      </c>
      <c r="C38" s="73">
        <v>2416</v>
      </c>
      <c r="D38" s="73">
        <v>128</v>
      </c>
      <c r="E38" s="73">
        <v>79</v>
      </c>
      <c r="F38" s="73">
        <v>79</v>
      </c>
      <c r="G38" s="73">
        <v>79</v>
      </c>
      <c r="H38" s="73">
        <v>60</v>
      </c>
      <c r="I38" s="368">
        <f t="shared" si="3"/>
        <v>2841</v>
      </c>
      <c r="J38"/>
      <c r="K38" s="38" t="s">
        <v>66</v>
      </c>
      <c r="L38" s="370">
        <f t="shared" ref="L38:R38" si="7">C38/$I$38</f>
        <v>0.85040478704681455</v>
      </c>
      <c r="M38" s="370">
        <f t="shared" si="7"/>
        <v>4.5054558254135867E-2</v>
      </c>
      <c r="N38" s="370">
        <f t="shared" si="7"/>
        <v>2.7807110172474482E-2</v>
      </c>
      <c r="O38" s="370">
        <f t="shared" si="7"/>
        <v>2.7807110172474482E-2</v>
      </c>
      <c r="P38" s="370">
        <f t="shared" si="7"/>
        <v>2.7807110172474482E-2</v>
      </c>
      <c r="Q38" s="370">
        <f t="shared" si="7"/>
        <v>2.1119324181626188E-2</v>
      </c>
      <c r="R38" s="370">
        <f t="shared" si="7"/>
        <v>1</v>
      </c>
    </row>
    <row r="39" spans="2:20" x14ac:dyDescent="0.25">
      <c r="B39" s="38" t="s">
        <v>2</v>
      </c>
      <c r="C39" s="73">
        <v>40592</v>
      </c>
      <c r="D39" s="73">
        <v>1136</v>
      </c>
      <c r="E39" s="73">
        <v>1042</v>
      </c>
      <c r="F39" s="73">
        <v>532</v>
      </c>
      <c r="G39" s="73">
        <v>815</v>
      </c>
      <c r="H39" s="73">
        <v>362</v>
      </c>
      <c r="I39" s="369">
        <f t="shared" si="3"/>
        <v>44479</v>
      </c>
      <c r="K39" s="38" t="s">
        <v>2</v>
      </c>
      <c r="L39" s="370">
        <f>C39/I39</f>
        <v>0.91261044537871805</v>
      </c>
      <c r="M39" s="370">
        <f>D39/I39</f>
        <v>2.5540142539175789E-2</v>
      </c>
      <c r="N39" s="370">
        <f>E39/I39</f>
        <v>2.3426785674138358E-2</v>
      </c>
      <c r="O39" s="370">
        <f>F39/I39</f>
        <v>1.1960700555318241E-2</v>
      </c>
      <c r="P39" s="370">
        <f>G39/I39</f>
        <v>1.8323253670271364E-2</v>
      </c>
      <c r="Q39" s="370">
        <f>H39/I39</f>
        <v>8.1386721823782007E-3</v>
      </c>
      <c r="R39" s="372"/>
    </row>
    <row r="40" spans="2:20" x14ac:dyDescent="0.25">
      <c r="B40" s="25" t="s">
        <v>508</v>
      </c>
    </row>
    <row r="42" spans="2:20" ht="15.75" x14ac:dyDescent="0.25">
      <c r="B42" s="24" t="s">
        <v>478</v>
      </c>
      <c r="C42" s="12"/>
      <c r="D42" s="12"/>
      <c r="E42" s="12"/>
      <c r="F42" s="12"/>
      <c r="G42" s="401"/>
      <c r="H42" s="402"/>
      <c r="I42" s="402"/>
      <c r="J42" s="402"/>
      <c r="K42" s="31"/>
      <c r="L42" s="402"/>
      <c r="M42" s="402"/>
      <c r="N42" s="402"/>
    </row>
    <row r="43" spans="2:20" x14ac:dyDescent="0.25">
      <c r="B43" s="65"/>
      <c r="C43" s="65" t="s">
        <v>755</v>
      </c>
      <c r="E43" s="283"/>
      <c r="F43" s="431"/>
      <c r="G43" s="283"/>
      <c r="H43" s="283"/>
      <c r="I43" s="283"/>
      <c r="J43" s="283"/>
      <c r="K43" s="283"/>
      <c r="L43" s="283"/>
      <c r="M43" s="283"/>
      <c r="N43" s="283"/>
    </row>
    <row r="44" spans="2:20" x14ac:dyDescent="0.25">
      <c r="B44" s="68" t="s">
        <v>754</v>
      </c>
      <c r="C44" s="67">
        <v>9141</v>
      </c>
      <c r="E44" s="69"/>
      <c r="F44" s="431"/>
      <c r="G44" s="142"/>
      <c r="H44" s="206"/>
      <c r="I44" s="206"/>
      <c r="J44" s="206"/>
      <c r="K44" s="206"/>
      <c r="L44" s="206"/>
      <c r="M44" s="206"/>
      <c r="N44" s="206"/>
    </row>
    <row r="45" spans="2:20" x14ac:dyDescent="0.25">
      <c r="B45" s="236" t="s">
        <v>467</v>
      </c>
      <c r="C45" s="59"/>
      <c r="D45" s="59"/>
      <c r="E45" s="69"/>
      <c r="G45" s="142"/>
      <c r="H45" s="206"/>
      <c r="I45" s="206"/>
      <c r="J45" s="206"/>
      <c r="K45" s="206"/>
      <c r="L45" s="206"/>
      <c r="M45" s="206"/>
      <c r="N45" s="206"/>
      <c r="O45" s="113"/>
      <c r="P45" s="113"/>
      <c r="Q45" s="113"/>
      <c r="R45" s="113"/>
      <c r="S45" s="113"/>
      <c r="T45" s="113"/>
    </row>
    <row r="46" spans="2:20" x14ac:dyDescent="0.25">
      <c r="B46" s="341" t="s">
        <v>519</v>
      </c>
      <c r="C46" s="59"/>
      <c r="D46" s="59"/>
      <c r="E46" s="69"/>
      <c r="G46" s="142"/>
      <c r="H46" s="206"/>
      <c r="I46" s="206"/>
      <c r="J46" s="206"/>
      <c r="K46" s="206"/>
      <c r="L46" s="206"/>
      <c r="M46" s="206"/>
      <c r="N46" s="206"/>
      <c r="O46" s="113"/>
      <c r="P46" s="113"/>
      <c r="Q46" s="113"/>
      <c r="R46" s="113"/>
      <c r="S46" s="113"/>
      <c r="T46" s="113"/>
    </row>
    <row r="47" spans="2:20" x14ac:dyDescent="0.25">
      <c r="B47" s="70"/>
      <c r="C47" s="59"/>
      <c r="D47" s="59"/>
      <c r="E47" s="69"/>
      <c r="F47" s="69"/>
      <c r="G47" s="236"/>
      <c r="H47" s="12"/>
      <c r="I47" s="12"/>
      <c r="J47" s="12"/>
      <c r="K47"/>
      <c r="L47" s="12"/>
      <c r="M47" s="12"/>
      <c r="N47" s="12"/>
      <c r="O47" s="12"/>
      <c r="P47" s="12"/>
      <c r="Q47" s="12"/>
      <c r="R47" s="12"/>
      <c r="S47" s="12"/>
      <c r="T47" s="12"/>
    </row>
    <row r="48" spans="2:20" ht="15.75" x14ac:dyDescent="0.25">
      <c r="B48" s="419" t="s">
        <v>769</v>
      </c>
      <c r="C48" s="461"/>
      <c r="D48" s="461"/>
      <c r="E48" s="461"/>
      <c r="F48" s="461"/>
      <c r="G48" s="461"/>
      <c r="H48" s="461"/>
      <c r="I48" s="461"/>
      <c r="J48" s="333"/>
      <c r="K48" s="419" t="s">
        <v>783</v>
      </c>
      <c r="L48" s="461"/>
      <c r="M48" s="461"/>
      <c r="N48" s="461"/>
      <c r="O48" s="461"/>
      <c r="P48" s="461"/>
      <c r="Q48" s="461"/>
      <c r="R48" s="461"/>
      <c r="S48" s="12"/>
      <c r="T48" s="12"/>
    </row>
    <row r="49" spans="2:20" x14ac:dyDescent="0.25">
      <c r="B49" s="65"/>
      <c r="C49" s="65" t="s">
        <v>125</v>
      </c>
      <c r="D49" s="65" t="s">
        <v>211</v>
      </c>
      <c r="E49" s="65" t="s">
        <v>126</v>
      </c>
      <c r="F49" s="65" t="s">
        <v>127</v>
      </c>
      <c r="G49" s="65" t="s">
        <v>128</v>
      </c>
      <c r="H49" s="65" t="s">
        <v>129</v>
      </c>
      <c r="I49" s="65" t="s">
        <v>47</v>
      </c>
      <c r="J49" s="12"/>
      <c r="K49" s="65" t="s">
        <v>409</v>
      </c>
      <c r="L49" s="65" t="s">
        <v>125</v>
      </c>
      <c r="M49" s="65" t="s">
        <v>211</v>
      </c>
      <c r="N49" s="65" t="s">
        <v>126</v>
      </c>
      <c r="O49" s="65" t="s">
        <v>127</v>
      </c>
      <c r="P49" s="65" t="s">
        <v>128</v>
      </c>
      <c r="Q49" s="65" t="s">
        <v>129</v>
      </c>
      <c r="R49" s="65" t="s">
        <v>47</v>
      </c>
      <c r="S49" s="12"/>
      <c r="T49" s="12"/>
    </row>
    <row r="50" spans="2:20" x14ac:dyDescent="0.25">
      <c r="B50" s="285" t="s">
        <v>102</v>
      </c>
      <c r="C50" s="301">
        <v>13</v>
      </c>
      <c r="D50" s="301"/>
      <c r="E50" s="301">
        <v>3</v>
      </c>
      <c r="F50" s="301">
        <v>19</v>
      </c>
      <c r="G50" s="301">
        <v>12</v>
      </c>
      <c r="H50" s="301"/>
      <c r="I50" s="301">
        <f>SUM(C50:H50)</f>
        <v>47</v>
      </c>
      <c r="J50" s="12"/>
      <c r="K50" s="285" t="s">
        <v>102</v>
      </c>
      <c r="L50" s="301">
        <v>3.5</v>
      </c>
      <c r="M50" s="301"/>
      <c r="N50" s="301"/>
      <c r="O50" s="301">
        <v>2</v>
      </c>
      <c r="P50" s="301">
        <v>2</v>
      </c>
      <c r="Q50" s="301"/>
      <c r="R50" s="301">
        <f>SUM(L50:Q50)</f>
        <v>7.5</v>
      </c>
      <c r="S50" s="12"/>
      <c r="T50" s="12"/>
    </row>
    <row r="51" spans="2:20" x14ac:dyDescent="0.25">
      <c r="B51" s="285" t="s">
        <v>468</v>
      </c>
      <c r="C51" s="301">
        <v>306</v>
      </c>
      <c r="D51" s="301">
        <v>5</v>
      </c>
      <c r="E51" s="301">
        <v>949</v>
      </c>
      <c r="F51" s="301">
        <v>249</v>
      </c>
      <c r="G51" s="301">
        <v>146</v>
      </c>
      <c r="H51" s="301">
        <v>140</v>
      </c>
      <c r="I51" s="301">
        <f t="shared" ref="I51:I55" si="8">SUM(C51:H51)</f>
        <v>1795</v>
      </c>
      <c r="J51" s="12"/>
      <c r="K51" s="285" t="s">
        <v>468</v>
      </c>
      <c r="L51" s="301">
        <v>31.333333333333332</v>
      </c>
      <c r="M51" s="301"/>
      <c r="N51" s="301">
        <v>99</v>
      </c>
      <c r="O51" s="301">
        <v>23.333333333333332</v>
      </c>
      <c r="P51" s="301">
        <v>12</v>
      </c>
      <c r="Q51" s="301">
        <v>13</v>
      </c>
      <c r="R51" s="301">
        <f t="shared" ref="R51:R55" si="9">SUM(L51:Q51)</f>
        <v>178.66666666666669</v>
      </c>
      <c r="S51" s="12"/>
      <c r="T51" s="12"/>
    </row>
    <row r="52" spans="2:20" x14ac:dyDescent="0.25">
      <c r="B52" s="285" t="s">
        <v>469</v>
      </c>
      <c r="C52" s="301">
        <v>560</v>
      </c>
      <c r="D52" s="301">
        <v>6</v>
      </c>
      <c r="E52" s="301">
        <v>1453</v>
      </c>
      <c r="F52" s="301">
        <v>441</v>
      </c>
      <c r="G52" s="301">
        <v>233</v>
      </c>
      <c r="H52" s="301">
        <v>221</v>
      </c>
      <c r="I52" s="301">
        <f t="shared" si="8"/>
        <v>2914</v>
      </c>
      <c r="J52" s="12"/>
      <c r="K52" s="285" t="s">
        <v>469</v>
      </c>
      <c r="L52" s="301">
        <v>52.333333333333336</v>
      </c>
      <c r="M52" s="301">
        <v>2</v>
      </c>
      <c r="N52" s="301">
        <v>94.333333333333329</v>
      </c>
      <c r="O52" s="301">
        <v>18.666666666666668</v>
      </c>
      <c r="P52" s="301">
        <v>14</v>
      </c>
      <c r="Q52" s="301">
        <v>16.666666666666668</v>
      </c>
      <c r="R52" s="301">
        <f t="shared" si="9"/>
        <v>197.99999999999997</v>
      </c>
      <c r="S52" s="12"/>
      <c r="T52" s="12"/>
    </row>
    <row r="53" spans="2:20" x14ac:dyDescent="0.25">
      <c r="B53" s="285" t="s">
        <v>470</v>
      </c>
      <c r="C53" s="301">
        <v>354</v>
      </c>
      <c r="D53" s="301">
        <v>14</v>
      </c>
      <c r="E53" s="301">
        <v>616</v>
      </c>
      <c r="F53" s="301">
        <v>142</v>
      </c>
      <c r="G53" s="301">
        <v>157</v>
      </c>
      <c r="H53" s="301">
        <v>83</v>
      </c>
      <c r="I53" s="301">
        <f t="shared" si="8"/>
        <v>1366</v>
      </c>
      <c r="J53" s="12"/>
      <c r="K53" s="285" t="s">
        <v>470</v>
      </c>
      <c r="L53" s="301">
        <v>22</v>
      </c>
      <c r="M53" s="301">
        <v>2</v>
      </c>
      <c r="N53" s="301">
        <v>41.333333333333336</v>
      </c>
      <c r="O53" s="301">
        <v>4.666666666666667</v>
      </c>
      <c r="P53" s="301">
        <v>10.666666666666666</v>
      </c>
      <c r="Q53" s="301">
        <v>3.3333333333333335</v>
      </c>
      <c r="R53" s="301">
        <f t="shared" si="9"/>
        <v>84.000000000000014</v>
      </c>
      <c r="S53" s="12"/>
      <c r="T53" s="12"/>
    </row>
    <row r="54" spans="2:20" x14ac:dyDescent="0.25">
      <c r="B54" s="285" t="s">
        <v>471</v>
      </c>
      <c r="C54" s="301">
        <v>34</v>
      </c>
      <c r="D54" s="301"/>
      <c r="E54" s="301">
        <v>89</v>
      </c>
      <c r="F54" s="301">
        <v>25</v>
      </c>
      <c r="G54" s="301">
        <v>11</v>
      </c>
      <c r="H54" s="301">
        <v>3</v>
      </c>
      <c r="I54" s="301">
        <f t="shared" si="8"/>
        <v>162</v>
      </c>
      <c r="J54" s="12"/>
      <c r="K54" s="285" t="s">
        <v>471</v>
      </c>
      <c r="L54" s="301">
        <v>5.333333333333333</v>
      </c>
      <c r="M54" s="301"/>
      <c r="N54" s="301">
        <v>6.666666666666667</v>
      </c>
      <c r="O54" s="301"/>
      <c r="P54" s="301">
        <v>1</v>
      </c>
      <c r="Q54" s="301"/>
      <c r="R54" s="301">
        <f t="shared" si="9"/>
        <v>13</v>
      </c>
      <c r="S54" s="12"/>
      <c r="T54" s="12"/>
    </row>
    <row r="55" spans="2:20" x14ac:dyDescent="0.25">
      <c r="B55" s="285" t="s">
        <v>772</v>
      </c>
      <c r="C55" s="301">
        <v>5</v>
      </c>
      <c r="D55" s="301"/>
      <c r="E55" s="301">
        <v>6</v>
      </c>
      <c r="F55" s="301"/>
      <c r="G55" s="301">
        <v>1</v>
      </c>
      <c r="H55" s="301">
        <v>1</v>
      </c>
      <c r="I55" s="301">
        <f t="shared" si="8"/>
        <v>13</v>
      </c>
      <c r="J55" s="12"/>
      <c r="K55" s="285" t="s">
        <v>472</v>
      </c>
      <c r="L55" s="301">
        <v>1</v>
      </c>
      <c r="M55" s="301"/>
      <c r="N55" s="301">
        <v>1</v>
      </c>
      <c r="O55" s="301"/>
      <c r="P55" s="301">
        <v>1</v>
      </c>
      <c r="Q55" s="301"/>
      <c r="R55" s="301">
        <f t="shared" si="9"/>
        <v>3</v>
      </c>
      <c r="S55" s="12"/>
      <c r="T55" s="12"/>
    </row>
    <row r="56" spans="2:20" x14ac:dyDescent="0.25">
      <c r="B56" s="285" t="s">
        <v>47</v>
      </c>
      <c r="C56" s="301">
        <f>SUM(C50:C55)</f>
        <v>1272</v>
      </c>
      <c r="D56" s="301">
        <f t="shared" ref="D56:I56" si="10">SUM(D50:D55)</f>
        <v>25</v>
      </c>
      <c r="E56" s="301">
        <f t="shared" si="10"/>
        <v>3116</v>
      </c>
      <c r="F56" s="301">
        <f t="shared" si="10"/>
        <v>876</v>
      </c>
      <c r="G56" s="301">
        <f t="shared" si="10"/>
        <v>560</v>
      </c>
      <c r="H56" s="301">
        <f t="shared" si="10"/>
        <v>448</v>
      </c>
      <c r="I56" s="463">
        <f t="shared" si="10"/>
        <v>6297</v>
      </c>
      <c r="J56" s="12"/>
      <c r="K56" s="285" t="s">
        <v>47</v>
      </c>
      <c r="L56" s="301">
        <f>SUM(L50:L55)</f>
        <v>115.49999999999999</v>
      </c>
      <c r="M56" s="301">
        <f t="shared" ref="M56:Q56" si="11">SUM(M50:M55)</f>
        <v>4</v>
      </c>
      <c r="N56" s="301">
        <f t="shared" si="11"/>
        <v>242.33333333333331</v>
      </c>
      <c r="O56" s="301">
        <f t="shared" si="11"/>
        <v>48.666666666666664</v>
      </c>
      <c r="P56" s="301">
        <f t="shared" si="11"/>
        <v>40.666666666666664</v>
      </c>
      <c r="Q56" s="301">
        <f t="shared" si="11"/>
        <v>33</v>
      </c>
      <c r="R56" s="463">
        <f>SUM(L56:Q56)</f>
        <v>484.16666666666669</v>
      </c>
      <c r="S56" s="12"/>
      <c r="T56" s="12"/>
    </row>
    <row r="57" spans="2:20" x14ac:dyDescent="0.25">
      <c r="B57" s="236" t="s">
        <v>467</v>
      </c>
      <c r="C57" s="12"/>
      <c r="D57" s="12"/>
      <c r="E57" s="12"/>
      <c r="F57" s="333"/>
      <c r="G57" s="333"/>
      <c r="H57" s="12"/>
      <c r="I57" s="12"/>
      <c r="J57" s="12"/>
      <c r="K57" s="236" t="s">
        <v>467</v>
      </c>
      <c r="L57" s="12"/>
      <c r="M57" s="12"/>
      <c r="N57" s="12"/>
      <c r="O57" s="12"/>
      <c r="P57" s="12"/>
      <c r="Q57" s="12"/>
      <c r="R57" s="12"/>
      <c r="S57" s="12"/>
      <c r="T57" s="12"/>
    </row>
    <row r="58" spans="2:20" x14ac:dyDescent="0.25">
      <c r="J58" s="12"/>
      <c r="K58" s="12"/>
      <c r="M58" s="12"/>
      <c r="N58" s="12"/>
      <c r="O58" s="12"/>
      <c r="P58" s="12"/>
      <c r="Q58" s="12"/>
      <c r="R58" s="12"/>
      <c r="S58" s="12"/>
      <c r="T58" s="12"/>
    </row>
    <row r="59" spans="2:20" ht="15.75" x14ac:dyDescent="0.25">
      <c r="B59" s="74" t="s">
        <v>775</v>
      </c>
      <c r="C59" s="284"/>
      <c r="D59" s="284"/>
      <c r="E59" s="284"/>
      <c r="F59" s="284"/>
      <c r="G59" s="284"/>
      <c r="H59" s="284"/>
      <c r="I59" s="284"/>
      <c r="J59" s="12"/>
      <c r="K59" s="74" t="s">
        <v>770</v>
      </c>
      <c r="L59" s="284"/>
      <c r="M59" s="284"/>
      <c r="N59" s="284"/>
      <c r="O59" s="284"/>
      <c r="P59" s="284"/>
      <c r="Q59" s="284"/>
      <c r="R59" s="284"/>
      <c r="S59" s="12"/>
      <c r="T59" s="12"/>
    </row>
    <row r="60" spans="2:20" x14ac:dyDescent="0.25">
      <c r="B60" s="65"/>
      <c r="C60" s="65" t="s">
        <v>125</v>
      </c>
      <c r="D60" s="65" t="s">
        <v>211</v>
      </c>
      <c r="E60" s="65" t="s">
        <v>126</v>
      </c>
      <c r="F60" s="65" t="s">
        <v>127</v>
      </c>
      <c r="G60" s="65" t="s">
        <v>128</v>
      </c>
      <c r="H60" s="65" t="s">
        <v>129</v>
      </c>
      <c r="I60" s="65" t="s">
        <v>47</v>
      </c>
      <c r="J60" s="12"/>
      <c r="K60" s="65" t="s">
        <v>409</v>
      </c>
      <c r="L60" s="65" t="s">
        <v>125</v>
      </c>
      <c r="M60" s="65" t="s">
        <v>211</v>
      </c>
      <c r="N60" s="65" t="s">
        <v>126</v>
      </c>
      <c r="O60" s="65" t="s">
        <v>127</v>
      </c>
      <c r="P60" s="65" t="s">
        <v>128</v>
      </c>
      <c r="Q60" s="65" t="s">
        <v>129</v>
      </c>
      <c r="R60" s="65" t="s">
        <v>47</v>
      </c>
      <c r="S60" s="12"/>
      <c r="T60" s="12"/>
    </row>
    <row r="61" spans="2:20" x14ac:dyDescent="0.25">
      <c r="B61" s="285" t="s">
        <v>102</v>
      </c>
      <c r="C61" s="301"/>
      <c r="D61" s="301"/>
      <c r="E61" s="301"/>
      <c r="F61" s="301">
        <v>1</v>
      </c>
      <c r="G61" s="301">
        <v>1</v>
      </c>
      <c r="H61" s="301"/>
      <c r="I61" s="301">
        <f>SUM(C61:H61)</f>
        <v>2</v>
      </c>
      <c r="J61" s="12"/>
      <c r="K61" s="285" t="s">
        <v>102</v>
      </c>
      <c r="L61" s="301">
        <f>C61*$S$68</f>
        <v>0</v>
      </c>
      <c r="M61" s="301">
        <f t="shared" ref="M61:Q61" si="12">D61*$S$68</f>
        <v>0</v>
      </c>
      <c r="N61" s="301">
        <f t="shared" si="12"/>
        <v>0</v>
      </c>
      <c r="O61" s="301">
        <f t="shared" si="12"/>
        <v>7.5597749648382562E-2</v>
      </c>
      <c r="P61" s="301">
        <f t="shared" si="12"/>
        <v>7.5597749648382562E-2</v>
      </c>
      <c r="Q61" s="301">
        <f t="shared" si="12"/>
        <v>0</v>
      </c>
      <c r="R61" s="301">
        <f>SUM(L61:Q61)</f>
        <v>0.15119549929676512</v>
      </c>
      <c r="S61" s="12"/>
      <c r="T61" s="12"/>
    </row>
    <row r="62" spans="2:20" x14ac:dyDescent="0.25">
      <c r="B62" s="285" t="s">
        <v>468</v>
      </c>
      <c r="C62" s="301">
        <v>218</v>
      </c>
      <c r="D62" s="301">
        <v>14</v>
      </c>
      <c r="E62" s="301">
        <v>453</v>
      </c>
      <c r="F62" s="301">
        <v>179</v>
      </c>
      <c r="G62" s="301">
        <v>95</v>
      </c>
      <c r="H62" s="301">
        <v>54</v>
      </c>
      <c r="I62" s="301">
        <f t="shared" ref="I62:I67" si="13">SUM(C62:H62)</f>
        <v>1013</v>
      </c>
      <c r="J62" s="12"/>
      <c r="K62" s="285" t="s">
        <v>468</v>
      </c>
      <c r="L62" s="301">
        <f t="shared" ref="L62:L67" si="14">C62*$S$68</f>
        <v>16.4803094233474</v>
      </c>
      <c r="M62" s="301">
        <f t="shared" ref="M62:M67" si="15">D62*$S$68</f>
        <v>1.0583684950773558</v>
      </c>
      <c r="N62" s="301">
        <f t="shared" ref="N62:N67" si="16">E62*$S$68</f>
        <v>34.245780590717303</v>
      </c>
      <c r="O62" s="301">
        <f t="shared" ref="O62:O67" si="17">F62*$S$68</f>
        <v>13.531997187060478</v>
      </c>
      <c r="P62" s="301">
        <f t="shared" ref="P62:P67" si="18">G62*$S$68</f>
        <v>7.1817862165963433</v>
      </c>
      <c r="Q62" s="301">
        <f t="shared" ref="Q62:Q67" si="19">H62*$S$68</f>
        <v>4.0822784810126587</v>
      </c>
      <c r="R62" s="301">
        <f t="shared" ref="R62:R67" si="20">SUM(L62:Q62)</f>
        <v>76.58052039381154</v>
      </c>
      <c r="S62" s="12"/>
      <c r="T62" s="12"/>
    </row>
    <row r="63" spans="2:20" x14ac:dyDescent="0.25">
      <c r="B63" s="285" t="s">
        <v>469</v>
      </c>
      <c r="C63" s="301">
        <v>80</v>
      </c>
      <c r="D63" s="301">
        <v>6</v>
      </c>
      <c r="E63" s="301">
        <v>581</v>
      </c>
      <c r="F63" s="301">
        <v>218</v>
      </c>
      <c r="G63" s="301">
        <v>31</v>
      </c>
      <c r="H63" s="301">
        <v>19</v>
      </c>
      <c r="I63" s="301">
        <f t="shared" si="13"/>
        <v>935</v>
      </c>
      <c r="J63" s="12"/>
      <c r="K63" s="285" t="s">
        <v>469</v>
      </c>
      <c r="L63" s="301">
        <f t="shared" si="14"/>
        <v>6.0478199718706049</v>
      </c>
      <c r="M63" s="301">
        <f t="shared" si="15"/>
        <v>0.45358649789029537</v>
      </c>
      <c r="N63" s="301">
        <f t="shared" si="16"/>
        <v>43.92229254571027</v>
      </c>
      <c r="O63" s="301">
        <f t="shared" si="17"/>
        <v>16.4803094233474</v>
      </c>
      <c r="P63" s="301">
        <f t="shared" si="18"/>
        <v>2.3435302390998594</v>
      </c>
      <c r="Q63" s="301">
        <f t="shared" si="19"/>
        <v>1.4363572433192686</v>
      </c>
      <c r="R63" s="301">
        <f t="shared" si="20"/>
        <v>70.683895921237706</v>
      </c>
      <c r="S63" s="12"/>
      <c r="T63" s="12"/>
    </row>
    <row r="64" spans="2:20" x14ac:dyDescent="0.25">
      <c r="B64" s="285" t="s">
        <v>470</v>
      </c>
      <c r="C64" s="301">
        <v>38</v>
      </c>
      <c r="D64" s="301">
        <v>7</v>
      </c>
      <c r="E64" s="301">
        <v>376</v>
      </c>
      <c r="F64" s="301">
        <v>120</v>
      </c>
      <c r="G64" s="301">
        <v>32</v>
      </c>
      <c r="H64" s="301">
        <v>11</v>
      </c>
      <c r="I64" s="301">
        <f t="shared" si="13"/>
        <v>584</v>
      </c>
      <c r="J64" s="12"/>
      <c r="K64" s="285" t="s">
        <v>470</v>
      </c>
      <c r="L64" s="301">
        <f t="shared" si="14"/>
        <v>2.8727144866385372</v>
      </c>
      <c r="M64" s="301">
        <f t="shared" si="15"/>
        <v>0.52918424753867788</v>
      </c>
      <c r="N64" s="301">
        <f t="shared" si="16"/>
        <v>28.424753867791843</v>
      </c>
      <c r="O64" s="301">
        <f t="shared" si="17"/>
        <v>9.071729957805907</v>
      </c>
      <c r="P64" s="301">
        <f t="shared" si="18"/>
        <v>2.419127988748242</v>
      </c>
      <c r="Q64" s="301">
        <f t="shared" si="19"/>
        <v>0.83157524613220812</v>
      </c>
      <c r="R64" s="301">
        <f t="shared" si="20"/>
        <v>44.14908579465542</v>
      </c>
      <c r="S64" s="12"/>
      <c r="T64" s="12"/>
    </row>
    <row r="65" spans="2:20" x14ac:dyDescent="0.25">
      <c r="B65" s="285" t="s">
        <v>471</v>
      </c>
      <c r="C65" s="301">
        <v>15</v>
      </c>
      <c r="D65" s="301"/>
      <c r="E65" s="301">
        <v>90</v>
      </c>
      <c r="F65" s="301">
        <v>52</v>
      </c>
      <c r="G65" s="301">
        <v>5</v>
      </c>
      <c r="H65" s="301">
        <v>2</v>
      </c>
      <c r="I65" s="301">
        <f t="shared" si="13"/>
        <v>164</v>
      </c>
      <c r="J65" s="12"/>
      <c r="K65" s="285" t="s">
        <v>471</v>
      </c>
      <c r="L65" s="301">
        <f t="shared" si="14"/>
        <v>1.1339662447257384</v>
      </c>
      <c r="M65" s="301">
        <f t="shared" si="15"/>
        <v>0</v>
      </c>
      <c r="N65" s="301">
        <f t="shared" si="16"/>
        <v>6.8037974683544302</v>
      </c>
      <c r="O65" s="301">
        <f t="shared" si="17"/>
        <v>3.9310829817158934</v>
      </c>
      <c r="P65" s="301">
        <f t="shared" si="18"/>
        <v>0.37798874824191281</v>
      </c>
      <c r="Q65" s="301">
        <f t="shared" si="19"/>
        <v>0.15119549929676512</v>
      </c>
      <c r="R65" s="301">
        <f t="shared" si="20"/>
        <v>12.39803094233474</v>
      </c>
      <c r="S65" s="12"/>
      <c r="T65" s="12"/>
    </row>
    <row r="66" spans="2:20" x14ac:dyDescent="0.25">
      <c r="B66" s="285" t="s">
        <v>472</v>
      </c>
      <c r="C66" s="301">
        <v>2</v>
      </c>
      <c r="D66" s="301"/>
      <c r="E66" s="301">
        <v>4</v>
      </c>
      <c r="F66" s="301">
        <v>4</v>
      </c>
      <c r="G66" s="301"/>
      <c r="H66" s="301"/>
      <c r="I66" s="301">
        <f t="shared" si="13"/>
        <v>10</v>
      </c>
      <c r="J66" s="12"/>
      <c r="K66" s="285" t="s">
        <v>472</v>
      </c>
      <c r="L66" s="301">
        <f t="shared" si="14"/>
        <v>0.15119549929676512</v>
      </c>
      <c r="M66" s="301">
        <f t="shared" si="15"/>
        <v>0</v>
      </c>
      <c r="N66" s="301">
        <f t="shared" si="16"/>
        <v>0.30239099859353025</v>
      </c>
      <c r="O66" s="301">
        <f t="shared" si="17"/>
        <v>0.30239099859353025</v>
      </c>
      <c r="P66" s="301">
        <f t="shared" si="18"/>
        <v>0</v>
      </c>
      <c r="Q66" s="301">
        <f t="shared" si="19"/>
        <v>0</v>
      </c>
      <c r="R66" s="301">
        <f t="shared" si="20"/>
        <v>0.75597749648382562</v>
      </c>
      <c r="S66" s="12"/>
      <c r="T66" s="12"/>
    </row>
    <row r="67" spans="2:20" x14ac:dyDescent="0.25">
      <c r="B67" s="285" t="s">
        <v>773</v>
      </c>
      <c r="C67" s="301">
        <v>13</v>
      </c>
      <c r="D67" s="301"/>
      <c r="E67" s="301">
        <v>103</v>
      </c>
      <c r="F67" s="301">
        <v>20</v>
      </c>
      <c r="G67" s="301"/>
      <c r="H67" s="301"/>
      <c r="I67" s="301">
        <f t="shared" si="13"/>
        <v>136</v>
      </c>
      <c r="J67" s="12"/>
      <c r="K67" s="285" t="s">
        <v>773</v>
      </c>
      <c r="L67" s="301">
        <f t="shared" si="14"/>
        <v>0.98277074542897336</v>
      </c>
      <c r="M67" s="301">
        <f t="shared" si="15"/>
        <v>0</v>
      </c>
      <c r="N67" s="301">
        <f t="shared" si="16"/>
        <v>7.7865682137834042</v>
      </c>
      <c r="O67" s="301">
        <f t="shared" si="17"/>
        <v>1.5119549929676512</v>
      </c>
      <c r="P67" s="301">
        <f t="shared" si="18"/>
        <v>0</v>
      </c>
      <c r="Q67" s="301">
        <f t="shared" si="19"/>
        <v>0</v>
      </c>
      <c r="R67" s="301">
        <f t="shared" si="20"/>
        <v>10.281293952180029</v>
      </c>
      <c r="S67" s="12" t="s">
        <v>774</v>
      </c>
      <c r="T67" s="12"/>
    </row>
    <row r="68" spans="2:20" x14ac:dyDescent="0.25">
      <c r="B68" s="285" t="s">
        <v>47</v>
      </c>
      <c r="C68" s="301">
        <f>SUM(C61:C67)</f>
        <v>366</v>
      </c>
      <c r="D68" s="301">
        <f t="shared" ref="D68:I68" si="21">SUM(D61:D67)</f>
        <v>27</v>
      </c>
      <c r="E68" s="301">
        <f t="shared" si="21"/>
        <v>1607</v>
      </c>
      <c r="F68" s="301">
        <f t="shared" si="21"/>
        <v>594</v>
      </c>
      <c r="G68" s="301">
        <f t="shared" si="21"/>
        <v>164</v>
      </c>
      <c r="H68" s="301">
        <f t="shared" si="21"/>
        <v>86</v>
      </c>
      <c r="I68" s="463">
        <f t="shared" si="21"/>
        <v>2844</v>
      </c>
      <c r="J68" s="12"/>
      <c r="K68" s="285" t="s">
        <v>47</v>
      </c>
      <c r="L68" s="301">
        <f>SUM(L61:L67)</f>
        <v>27.668776371308017</v>
      </c>
      <c r="M68" s="301">
        <f t="shared" ref="M68:Q68" si="22">SUM(M61:M67)</f>
        <v>2.0411392405063289</v>
      </c>
      <c r="N68" s="301">
        <f t="shared" si="22"/>
        <v>121.4855836849508</v>
      </c>
      <c r="O68" s="301">
        <f t="shared" si="22"/>
        <v>44.90506329113925</v>
      </c>
      <c r="P68" s="301">
        <f t="shared" si="22"/>
        <v>12.39803094233474</v>
      </c>
      <c r="Q68" s="301">
        <f t="shared" si="22"/>
        <v>6.5014064697609006</v>
      </c>
      <c r="R68" s="463">
        <v>215</v>
      </c>
      <c r="S68" s="12">
        <f>R68/I68</f>
        <v>7.5597749648382562E-2</v>
      </c>
      <c r="T68" s="12"/>
    </row>
    <row r="69" spans="2:20" x14ac:dyDescent="0.25">
      <c r="B69" s="236"/>
      <c r="C69" s="12"/>
      <c r="D69" s="12"/>
      <c r="E69" s="12"/>
      <c r="F69" s="12"/>
      <c r="G69" s="12"/>
      <c r="H69" s="12"/>
      <c r="I69" s="12"/>
      <c r="J69" s="12"/>
      <c r="K69" s="12"/>
      <c r="L69" s="12"/>
      <c r="M69" s="12"/>
      <c r="N69" s="12"/>
      <c r="O69" s="12"/>
      <c r="P69" s="12"/>
      <c r="Q69" s="12"/>
      <c r="R69" s="12"/>
      <c r="S69" s="12"/>
      <c r="T69" s="12"/>
    </row>
    <row r="70" spans="2:20" ht="15.75" x14ac:dyDescent="0.25">
      <c r="B70" s="74" t="s">
        <v>776</v>
      </c>
      <c r="C70" s="284"/>
      <c r="D70" s="284"/>
      <c r="E70" s="284"/>
      <c r="F70" s="284"/>
      <c r="G70" s="284"/>
      <c r="H70" s="284"/>
      <c r="I70" s="284"/>
      <c r="J70" s="12"/>
      <c r="K70" s="74" t="s">
        <v>771</v>
      </c>
      <c r="L70" s="284"/>
      <c r="M70" s="284"/>
      <c r="N70" s="284"/>
      <c r="O70" s="284"/>
      <c r="P70" s="284"/>
      <c r="Q70" s="284"/>
      <c r="R70" s="284"/>
      <c r="S70" s="12"/>
      <c r="T70" s="12"/>
    </row>
    <row r="71" spans="2:20" x14ac:dyDescent="0.25">
      <c r="B71" s="65"/>
      <c r="C71" s="65" t="s">
        <v>125</v>
      </c>
      <c r="D71" s="65" t="s">
        <v>211</v>
      </c>
      <c r="E71" s="65" t="s">
        <v>126</v>
      </c>
      <c r="F71" s="65" t="s">
        <v>127</v>
      </c>
      <c r="G71" s="65" t="s">
        <v>128</v>
      </c>
      <c r="H71" s="65" t="s">
        <v>129</v>
      </c>
      <c r="I71" s="65" t="s">
        <v>47</v>
      </c>
      <c r="J71" s="12"/>
      <c r="K71" s="65" t="s">
        <v>409</v>
      </c>
      <c r="L71" s="65" t="s">
        <v>125</v>
      </c>
      <c r="M71" s="65" t="s">
        <v>211</v>
      </c>
      <c r="N71" s="65" t="s">
        <v>126</v>
      </c>
      <c r="O71" s="65" t="s">
        <v>127</v>
      </c>
      <c r="P71" s="65" t="s">
        <v>128</v>
      </c>
      <c r="Q71" s="65" t="s">
        <v>129</v>
      </c>
      <c r="R71" s="65" t="s">
        <v>47</v>
      </c>
      <c r="S71" s="12"/>
      <c r="T71" s="12"/>
    </row>
    <row r="72" spans="2:20" x14ac:dyDescent="0.25">
      <c r="B72" s="285" t="s">
        <v>102</v>
      </c>
      <c r="C72" s="301">
        <f>C50+C61</f>
        <v>13</v>
      </c>
      <c r="D72" s="301">
        <f t="shared" ref="D72:H72" si="23">D50+D61</f>
        <v>0</v>
      </c>
      <c r="E72" s="301">
        <f t="shared" si="23"/>
        <v>3</v>
      </c>
      <c r="F72" s="301">
        <f t="shared" si="23"/>
        <v>20</v>
      </c>
      <c r="G72" s="301">
        <f t="shared" si="23"/>
        <v>13</v>
      </c>
      <c r="H72" s="301">
        <f t="shared" si="23"/>
        <v>0</v>
      </c>
      <c r="I72" s="301">
        <f>SUM(C72:H72)</f>
        <v>49</v>
      </c>
      <c r="J72" s="12"/>
      <c r="K72" s="285" t="s">
        <v>102</v>
      </c>
      <c r="L72" s="301">
        <f t="shared" ref="L72:L77" si="24">L50+L61</f>
        <v>3.5</v>
      </c>
      <c r="M72" s="301">
        <f t="shared" ref="M72:Q72" si="25">M50+M61</f>
        <v>0</v>
      </c>
      <c r="N72" s="301">
        <f t="shared" si="25"/>
        <v>0</v>
      </c>
      <c r="O72" s="301">
        <f t="shared" si="25"/>
        <v>2.0755977496483826</v>
      </c>
      <c r="P72" s="301">
        <f t="shared" si="25"/>
        <v>2.0755977496483826</v>
      </c>
      <c r="Q72" s="301">
        <f t="shared" si="25"/>
        <v>0</v>
      </c>
      <c r="R72" s="301">
        <f>SUM(L72:Q72)</f>
        <v>7.6511954992967652</v>
      </c>
      <c r="S72" s="12"/>
      <c r="T72" s="12"/>
    </row>
    <row r="73" spans="2:20" x14ac:dyDescent="0.25">
      <c r="B73" s="285" t="s">
        <v>468</v>
      </c>
      <c r="C73" s="301">
        <f t="shared" ref="C73:H77" si="26">C51+C62</f>
        <v>524</v>
      </c>
      <c r="D73" s="301">
        <f t="shared" si="26"/>
        <v>19</v>
      </c>
      <c r="E73" s="301">
        <f t="shared" si="26"/>
        <v>1402</v>
      </c>
      <c r="F73" s="301">
        <f t="shared" si="26"/>
        <v>428</v>
      </c>
      <c r="G73" s="301">
        <f t="shared" si="26"/>
        <v>241</v>
      </c>
      <c r="H73" s="301">
        <f t="shared" si="26"/>
        <v>194</v>
      </c>
      <c r="I73" s="301">
        <f t="shared" ref="I73:I78" si="27">SUM(C73:H73)</f>
        <v>2808</v>
      </c>
      <c r="J73" s="12"/>
      <c r="K73" s="285" t="s">
        <v>468</v>
      </c>
      <c r="L73" s="301">
        <f t="shared" si="24"/>
        <v>47.813642756680736</v>
      </c>
      <c r="M73" s="301">
        <f t="shared" ref="M73:Q73" si="28">M51+M62</f>
        <v>1.0583684950773558</v>
      </c>
      <c r="N73" s="301">
        <f t="shared" si="28"/>
        <v>133.24578059071729</v>
      </c>
      <c r="O73" s="301">
        <f t="shared" si="28"/>
        <v>36.865330520393812</v>
      </c>
      <c r="P73" s="301">
        <f t="shared" si="28"/>
        <v>19.181786216596343</v>
      </c>
      <c r="Q73" s="301">
        <f t="shared" si="28"/>
        <v>17.082278481012658</v>
      </c>
      <c r="R73" s="301">
        <f t="shared" ref="R73:R78" si="29">SUM(L73:Q73)</f>
        <v>255.24718706047821</v>
      </c>
      <c r="S73" s="12"/>
      <c r="T73" s="12"/>
    </row>
    <row r="74" spans="2:20" x14ac:dyDescent="0.25">
      <c r="B74" s="285" t="s">
        <v>469</v>
      </c>
      <c r="C74" s="301">
        <f t="shared" si="26"/>
        <v>640</v>
      </c>
      <c r="D74" s="301">
        <f t="shared" si="26"/>
        <v>12</v>
      </c>
      <c r="E74" s="301">
        <f t="shared" si="26"/>
        <v>2034</v>
      </c>
      <c r="F74" s="301">
        <f t="shared" si="26"/>
        <v>659</v>
      </c>
      <c r="G74" s="301">
        <f t="shared" si="26"/>
        <v>264</v>
      </c>
      <c r="H74" s="301">
        <f t="shared" si="26"/>
        <v>240</v>
      </c>
      <c r="I74" s="301">
        <f t="shared" si="27"/>
        <v>3849</v>
      </c>
      <c r="J74" s="12"/>
      <c r="K74" s="285" t="s">
        <v>469</v>
      </c>
      <c r="L74" s="301">
        <f t="shared" si="24"/>
        <v>58.381153305203938</v>
      </c>
      <c r="M74" s="301">
        <f t="shared" ref="M74:Q74" si="30">M52+M63</f>
        <v>2.4535864978902953</v>
      </c>
      <c r="N74" s="301">
        <f t="shared" si="30"/>
        <v>138.25562587904361</v>
      </c>
      <c r="O74" s="301">
        <f t="shared" si="30"/>
        <v>35.146976090014064</v>
      </c>
      <c r="P74" s="301">
        <f t="shared" si="30"/>
        <v>16.343530239099859</v>
      </c>
      <c r="Q74" s="301">
        <f t="shared" si="30"/>
        <v>18.103023909985936</v>
      </c>
      <c r="R74" s="301">
        <f t="shared" si="29"/>
        <v>268.68389592123771</v>
      </c>
      <c r="S74" s="12"/>
      <c r="T74" s="12"/>
    </row>
    <row r="75" spans="2:20" x14ac:dyDescent="0.25">
      <c r="B75" s="285" t="s">
        <v>470</v>
      </c>
      <c r="C75" s="301">
        <f t="shared" si="26"/>
        <v>392</v>
      </c>
      <c r="D75" s="301">
        <f t="shared" si="26"/>
        <v>21</v>
      </c>
      <c r="E75" s="301">
        <f t="shared" si="26"/>
        <v>992</v>
      </c>
      <c r="F75" s="301">
        <f t="shared" si="26"/>
        <v>262</v>
      </c>
      <c r="G75" s="301">
        <f t="shared" si="26"/>
        <v>189</v>
      </c>
      <c r="H75" s="301">
        <f t="shared" si="26"/>
        <v>94</v>
      </c>
      <c r="I75" s="301">
        <f t="shared" si="27"/>
        <v>1950</v>
      </c>
      <c r="J75" s="12"/>
      <c r="K75" s="285" t="s">
        <v>470</v>
      </c>
      <c r="L75" s="301">
        <f t="shared" si="24"/>
        <v>24.872714486638536</v>
      </c>
      <c r="M75" s="301">
        <f t="shared" ref="M75:Q75" si="31">M53+M64</f>
        <v>2.5291842475386779</v>
      </c>
      <c r="N75" s="301">
        <f t="shared" si="31"/>
        <v>69.758087201125178</v>
      </c>
      <c r="O75" s="301">
        <f t="shared" si="31"/>
        <v>13.738396624472575</v>
      </c>
      <c r="P75" s="301">
        <f t="shared" si="31"/>
        <v>13.085794655414908</v>
      </c>
      <c r="Q75" s="301">
        <f t="shared" si="31"/>
        <v>4.1649085794655418</v>
      </c>
      <c r="R75" s="301">
        <f t="shared" si="29"/>
        <v>128.14908579465541</v>
      </c>
      <c r="S75" s="12"/>
      <c r="T75" s="12"/>
    </row>
    <row r="76" spans="2:20" x14ac:dyDescent="0.25">
      <c r="B76" s="285" t="s">
        <v>471</v>
      </c>
      <c r="C76" s="301">
        <f t="shared" si="26"/>
        <v>49</v>
      </c>
      <c r="D76" s="301">
        <f t="shared" si="26"/>
        <v>0</v>
      </c>
      <c r="E76" s="301">
        <f t="shared" si="26"/>
        <v>179</v>
      </c>
      <c r="F76" s="301">
        <f t="shared" si="26"/>
        <v>77</v>
      </c>
      <c r="G76" s="301">
        <f t="shared" si="26"/>
        <v>16</v>
      </c>
      <c r="H76" s="301">
        <f t="shared" si="26"/>
        <v>5</v>
      </c>
      <c r="I76" s="301">
        <f t="shared" si="27"/>
        <v>326</v>
      </c>
      <c r="J76" s="12"/>
      <c r="K76" s="285" t="s">
        <v>471</v>
      </c>
      <c r="L76" s="301">
        <f t="shared" si="24"/>
        <v>6.4672995780590714</v>
      </c>
      <c r="M76" s="301">
        <f t="shared" ref="M76:Q76" si="32">M54+M65</f>
        <v>0</v>
      </c>
      <c r="N76" s="301">
        <f t="shared" si="32"/>
        <v>13.470464135021096</v>
      </c>
      <c r="O76" s="301">
        <f t="shared" si="32"/>
        <v>3.9310829817158934</v>
      </c>
      <c r="P76" s="301">
        <f t="shared" si="32"/>
        <v>1.3779887482419129</v>
      </c>
      <c r="Q76" s="301">
        <f t="shared" si="32"/>
        <v>0.15119549929676512</v>
      </c>
      <c r="R76" s="301">
        <f t="shared" si="29"/>
        <v>25.398030942334735</v>
      </c>
      <c r="S76" s="12"/>
      <c r="T76" s="12"/>
    </row>
    <row r="77" spans="2:20" x14ac:dyDescent="0.25">
      <c r="B77" s="285" t="s">
        <v>472</v>
      </c>
      <c r="C77" s="301">
        <f t="shared" si="26"/>
        <v>7</v>
      </c>
      <c r="D77" s="301">
        <f t="shared" si="26"/>
        <v>0</v>
      </c>
      <c r="E77" s="301">
        <f t="shared" si="26"/>
        <v>10</v>
      </c>
      <c r="F77" s="301">
        <f t="shared" si="26"/>
        <v>4</v>
      </c>
      <c r="G77" s="301">
        <f t="shared" si="26"/>
        <v>1</v>
      </c>
      <c r="H77" s="301">
        <f t="shared" si="26"/>
        <v>1</v>
      </c>
      <c r="I77" s="301">
        <f t="shared" si="27"/>
        <v>23</v>
      </c>
      <c r="J77" s="12"/>
      <c r="K77" s="285" t="s">
        <v>472</v>
      </c>
      <c r="L77" s="301">
        <f t="shared" si="24"/>
        <v>1.1511954992967652</v>
      </c>
      <c r="M77" s="301">
        <f t="shared" ref="M77:Q77" si="33">M55+M66</f>
        <v>0</v>
      </c>
      <c r="N77" s="301">
        <f t="shared" si="33"/>
        <v>1.3023909985935302</v>
      </c>
      <c r="O77" s="301">
        <f t="shared" si="33"/>
        <v>0.30239099859353025</v>
      </c>
      <c r="P77" s="301">
        <f t="shared" si="33"/>
        <v>1</v>
      </c>
      <c r="Q77" s="301">
        <f t="shared" si="33"/>
        <v>0</v>
      </c>
      <c r="R77" s="301">
        <f t="shared" si="29"/>
        <v>3.7559774964838262</v>
      </c>
      <c r="S77" s="12"/>
      <c r="T77" s="12"/>
    </row>
    <row r="78" spans="2:20" x14ac:dyDescent="0.25">
      <c r="B78" s="285" t="s">
        <v>773</v>
      </c>
      <c r="C78" s="301">
        <v>13</v>
      </c>
      <c r="D78" s="301"/>
      <c r="E78" s="301">
        <v>103</v>
      </c>
      <c r="F78" s="301">
        <v>20</v>
      </c>
      <c r="G78" s="301"/>
      <c r="H78" s="301"/>
      <c r="I78" s="301">
        <f t="shared" si="27"/>
        <v>136</v>
      </c>
      <c r="J78" s="12"/>
      <c r="K78" s="285" t="s">
        <v>773</v>
      </c>
      <c r="L78" s="301">
        <f>L67</f>
        <v>0.98277074542897336</v>
      </c>
      <c r="M78" s="301">
        <f t="shared" ref="M78:Q78" si="34">M67</f>
        <v>0</v>
      </c>
      <c r="N78" s="301">
        <f t="shared" si="34"/>
        <v>7.7865682137834042</v>
      </c>
      <c r="O78" s="301">
        <f t="shared" si="34"/>
        <v>1.5119549929676512</v>
      </c>
      <c r="P78" s="301">
        <f t="shared" si="34"/>
        <v>0</v>
      </c>
      <c r="Q78" s="301">
        <f t="shared" si="34"/>
        <v>0</v>
      </c>
      <c r="R78" s="301">
        <f t="shared" si="29"/>
        <v>10.281293952180029</v>
      </c>
      <c r="S78" s="12"/>
      <c r="T78" s="12"/>
    </row>
    <row r="79" spans="2:20" x14ac:dyDescent="0.25">
      <c r="B79" s="285" t="s">
        <v>47</v>
      </c>
      <c r="C79" s="301">
        <f>SUM(C72:C78)</f>
        <v>1638</v>
      </c>
      <c r="D79" s="301">
        <f t="shared" ref="D79:H79" si="35">SUM(D72:D78)</f>
        <v>52</v>
      </c>
      <c r="E79" s="301">
        <f t="shared" si="35"/>
        <v>4723</v>
      </c>
      <c r="F79" s="301">
        <f t="shared" si="35"/>
        <v>1470</v>
      </c>
      <c r="G79" s="301">
        <f t="shared" si="35"/>
        <v>724</v>
      </c>
      <c r="H79" s="301">
        <f t="shared" si="35"/>
        <v>534</v>
      </c>
      <c r="I79" s="463">
        <f>SUM(I72:I78)</f>
        <v>9141</v>
      </c>
      <c r="J79" s="12"/>
      <c r="K79" s="285" t="s">
        <v>47</v>
      </c>
      <c r="L79" s="301">
        <f>SUM(L72:L78)</f>
        <v>143.16877637130804</v>
      </c>
      <c r="M79" s="301">
        <f t="shared" ref="M79:Q79" si="36">SUM(M72:M78)</f>
        <v>6.0411392405063289</v>
      </c>
      <c r="N79" s="301">
        <f t="shared" si="36"/>
        <v>363.81891701828414</v>
      </c>
      <c r="O79" s="301">
        <f t="shared" si="36"/>
        <v>93.571729957805886</v>
      </c>
      <c r="P79" s="301">
        <f t="shared" si="36"/>
        <v>53.064697609001399</v>
      </c>
      <c r="Q79" s="301">
        <f t="shared" si="36"/>
        <v>39.501406469760894</v>
      </c>
      <c r="R79" s="301">
        <f>SUM(R72:R78)</f>
        <v>699.16666666666674</v>
      </c>
      <c r="S79" s="12"/>
      <c r="T79" s="12"/>
    </row>
    <row r="80" spans="2:20" x14ac:dyDescent="0.25">
      <c r="B80" s="236"/>
      <c r="C80" s="85"/>
      <c r="D80" s="85"/>
      <c r="E80" s="85"/>
      <c r="F80" s="85"/>
      <c r="G80" s="85"/>
      <c r="H80" s="85"/>
      <c r="I80" s="85"/>
      <c r="J80" s="12"/>
      <c r="K80" s="12"/>
      <c r="L80" s="85">
        <f t="shared" ref="L80:R80" si="37">L79/$R$79</f>
        <v>0.20477059790890301</v>
      </c>
      <c r="M80" s="85">
        <f t="shared" si="37"/>
        <v>8.6404852069220436E-3</v>
      </c>
      <c r="N80" s="85">
        <f t="shared" si="37"/>
        <v>0.52036078715368406</v>
      </c>
      <c r="O80" s="85">
        <f t="shared" si="37"/>
        <v>0.13383322520782723</v>
      </c>
      <c r="P80" s="85">
        <f t="shared" si="37"/>
        <v>7.5897064518237994E-2</v>
      </c>
      <c r="Q80" s="85">
        <f t="shared" si="37"/>
        <v>5.6497840004425585E-2</v>
      </c>
      <c r="R80" s="85">
        <f t="shared" si="37"/>
        <v>1</v>
      </c>
      <c r="S80" s="12"/>
      <c r="T80" s="12"/>
    </row>
    <row r="81" spans="2:24" x14ac:dyDescent="0.25">
      <c r="B81" s="236"/>
      <c r="C81" s="12"/>
      <c r="D81" s="12"/>
      <c r="E81" s="12"/>
      <c r="F81" s="12"/>
      <c r="G81" s="12"/>
      <c r="H81" s="12"/>
      <c r="I81" s="12"/>
      <c r="J81" s="12"/>
      <c r="K81" s="12"/>
      <c r="L81" s="12"/>
      <c r="M81" s="12"/>
      <c r="N81" s="12"/>
      <c r="O81" s="12"/>
      <c r="P81" s="12"/>
      <c r="Q81" s="12"/>
      <c r="R81" s="12"/>
      <c r="S81" s="12"/>
      <c r="T81" s="12"/>
    </row>
    <row r="82" spans="2:24" x14ac:dyDescent="0.25">
      <c r="B82" s="24" t="s">
        <v>410</v>
      </c>
      <c r="C82" s="59"/>
      <c r="D82" s="69"/>
      <c r="E82" s="59"/>
      <c r="F82" s="69"/>
      <c r="G82" s="24" t="s">
        <v>574</v>
      </c>
      <c r="H82" s="59"/>
      <c r="I82" s="69"/>
      <c r="J82"/>
      <c r="K82"/>
      <c r="L82"/>
      <c r="M82"/>
      <c r="N82"/>
      <c r="O82" s="166"/>
      <c r="P82" s="166"/>
      <c r="Q82" s="166"/>
      <c r="R82" s="166"/>
      <c r="S82" s="166"/>
      <c r="T82" s="166"/>
      <c r="U82" s="166"/>
      <c r="V82" s="166"/>
      <c r="W82" s="166"/>
      <c r="X82" s="166"/>
    </row>
    <row r="83" spans="2:24" ht="28.5" x14ac:dyDescent="0.25">
      <c r="B83" s="65" t="s">
        <v>209</v>
      </c>
      <c r="C83" s="65" t="s">
        <v>199</v>
      </c>
      <c r="D83" s="65" t="s">
        <v>200</v>
      </c>
      <c r="E83" s="65" t="s">
        <v>201</v>
      </c>
      <c r="F83" s="69"/>
      <c r="G83" s="355" t="s">
        <v>209</v>
      </c>
      <c r="H83" s="355" t="s">
        <v>199</v>
      </c>
      <c r="I83" s="355" t="s">
        <v>200</v>
      </c>
      <c r="J83" s="355" t="s">
        <v>201</v>
      </c>
      <c r="K83" s="354"/>
      <c r="L83"/>
      <c r="M83"/>
      <c r="N83"/>
      <c r="O83" s="167"/>
      <c r="P83" s="167"/>
      <c r="Q83" s="167"/>
      <c r="R83" s="167"/>
      <c r="S83" s="167"/>
      <c r="T83" s="167"/>
      <c r="U83" s="167"/>
      <c r="V83" s="167"/>
      <c r="W83" s="167"/>
      <c r="X83" s="167"/>
    </row>
    <row r="84" spans="2:24" x14ac:dyDescent="0.25">
      <c r="B84" s="68" t="s">
        <v>117</v>
      </c>
      <c r="C84" s="464">
        <v>6297</v>
      </c>
      <c r="D84" s="464">
        <v>484</v>
      </c>
      <c r="E84" s="66">
        <f>D84/C84</f>
        <v>7.6861997776719079E-2</v>
      </c>
      <c r="F84" s="69"/>
      <c r="G84" s="21" t="s">
        <v>117</v>
      </c>
      <c r="H84" s="172">
        <v>6297</v>
      </c>
      <c r="I84" s="172">
        <v>415</v>
      </c>
      <c r="J84" s="357">
        <v>6.6600000000000006E-2</v>
      </c>
      <c r="K84" s="354"/>
      <c r="L84"/>
      <c r="M84"/>
      <c r="N84"/>
      <c r="O84" s="167"/>
      <c r="P84" s="167"/>
      <c r="Q84" s="167"/>
      <c r="R84" s="167"/>
      <c r="S84" s="167"/>
      <c r="T84" s="167"/>
      <c r="U84" s="167"/>
      <c r="V84" s="167"/>
      <c r="W84" s="167"/>
      <c r="X84" s="167"/>
    </row>
    <row r="85" spans="2:24" x14ac:dyDescent="0.25">
      <c r="B85" s="68" t="s">
        <v>130</v>
      </c>
      <c r="C85" s="464">
        <v>2844</v>
      </c>
      <c r="D85" s="464">
        <v>215</v>
      </c>
      <c r="E85" s="66">
        <f>D85/C85</f>
        <v>7.5597749648382562E-2</v>
      </c>
      <c r="F85" s="69"/>
      <c r="G85" s="21" t="s">
        <v>130</v>
      </c>
      <c r="H85" s="172">
        <v>2844</v>
      </c>
      <c r="I85" s="172">
        <v>189</v>
      </c>
      <c r="J85" s="357">
        <f>I85/H85</f>
        <v>6.6455696202531639E-2</v>
      </c>
      <c r="K85" s="354"/>
      <c r="L85"/>
      <c r="M85"/>
      <c r="N85"/>
      <c r="O85" s="167"/>
      <c r="P85" s="167"/>
      <c r="Q85" s="167"/>
      <c r="R85" s="167"/>
      <c r="S85" s="167"/>
      <c r="T85" s="167"/>
      <c r="U85" s="167"/>
      <c r="V85" s="167"/>
      <c r="W85" s="167"/>
      <c r="X85" s="167"/>
    </row>
    <row r="86" spans="2:24" x14ac:dyDescent="0.25">
      <c r="B86" s="68" t="s">
        <v>119</v>
      </c>
      <c r="C86" s="464">
        <f>C84+C85</f>
        <v>9141</v>
      </c>
      <c r="D86" s="67">
        <f>D84+D85</f>
        <v>699</v>
      </c>
      <c r="E86" s="66">
        <f>D86/C86</f>
        <v>7.6468657696094525E-2</v>
      </c>
      <c r="F86" s="69"/>
      <c r="G86" s="21" t="s">
        <v>532</v>
      </c>
      <c r="H86" s="172">
        <f>SUM(H84:H85)</f>
        <v>9141</v>
      </c>
      <c r="I86" s="172">
        <f>SUM(I84:I85)</f>
        <v>604</v>
      </c>
      <c r="J86" s="357">
        <f>I86/H86</f>
        <v>6.6075921671589544E-2</v>
      </c>
      <c r="K86" s="354"/>
      <c r="L86"/>
      <c r="M86"/>
      <c r="N86"/>
      <c r="O86" s="168"/>
      <c r="P86" s="168"/>
      <c r="Q86" s="168"/>
      <c r="R86" s="168"/>
    </row>
    <row r="87" spans="2:24" x14ac:dyDescent="0.25">
      <c r="B87" s="70" t="s">
        <v>120</v>
      </c>
      <c r="C87" s="59"/>
      <c r="D87"/>
      <c r="E87" s="69"/>
      <c r="F87" s="69"/>
      <c r="G87" s="354"/>
      <c r="H87" s="354"/>
      <c r="I87" s="354"/>
      <c r="J87" s="354"/>
      <c r="K87" s="354"/>
      <c r="L87"/>
      <c r="M87"/>
      <c r="N87"/>
    </row>
    <row r="88" spans="2:24" x14ac:dyDescent="0.25">
      <c r="B88" s="70"/>
      <c r="C88" s="59"/>
      <c r="D88"/>
      <c r="E88" s="69"/>
      <c r="F88" s="69"/>
      <c r="G88"/>
      <c r="H88"/>
      <c r="I88"/>
      <c r="J88"/>
      <c r="K88"/>
      <c r="L88"/>
      <c r="M88"/>
      <c r="N88"/>
    </row>
    <row r="89" spans="2:24" x14ac:dyDescent="0.25">
      <c r="B89" s="527" t="s">
        <v>739</v>
      </c>
      <c r="C89" s="527"/>
      <c r="D89" s="527"/>
      <c r="E89" s="527"/>
      <c r="F89" s="527"/>
      <c r="G89" s="527"/>
      <c r="H89" s="527"/>
      <c r="I89" s="527"/>
      <c r="K89" s="527" t="s">
        <v>359</v>
      </c>
      <c r="L89" s="527"/>
      <c r="M89" s="527"/>
      <c r="N89" s="527"/>
      <c r="O89" s="527"/>
      <c r="P89" s="527"/>
      <c r="Q89" s="527"/>
      <c r="R89" s="527"/>
    </row>
    <row r="90" spans="2:24" x14ac:dyDescent="0.25">
      <c r="B90" s="131" t="s">
        <v>210</v>
      </c>
      <c r="C90" s="65" t="s">
        <v>125</v>
      </c>
      <c r="D90" s="65" t="s">
        <v>211</v>
      </c>
      <c r="E90" s="65" t="s">
        <v>126</v>
      </c>
      <c r="F90" s="65" t="s">
        <v>127</v>
      </c>
      <c r="G90" s="65" t="s">
        <v>128</v>
      </c>
      <c r="H90" s="65" t="s">
        <v>129</v>
      </c>
      <c r="I90" s="65" t="s">
        <v>47</v>
      </c>
      <c r="K90" s="131" t="s">
        <v>210</v>
      </c>
      <c r="L90" s="65" t="s">
        <v>125</v>
      </c>
      <c r="M90" s="65" t="s">
        <v>211</v>
      </c>
      <c r="N90" s="65" t="s">
        <v>126</v>
      </c>
      <c r="O90" s="65" t="s">
        <v>127</v>
      </c>
      <c r="P90" s="65" t="s">
        <v>128</v>
      </c>
      <c r="Q90" s="65" t="s">
        <v>129</v>
      </c>
      <c r="R90" s="65" t="s">
        <v>47</v>
      </c>
    </row>
    <row r="91" spans="2:24" x14ac:dyDescent="0.25">
      <c r="B91" s="132" t="s">
        <v>125</v>
      </c>
      <c r="C91" s="86">
        <v>269</v>
      </c>
      <c r="D91" s="86">
        <v>1</v>
      </c>
      <c r="E91" s="86">
        <v>72</v>
      </c>
      <c r="F91" s="86">
        <v>7</v>
      </c>
      <c r="G91" s="86">
        <v>12</v>
      </c>
      <c r="H91" s="86">
        <v>4</v>
      </c>
      <c r="I91" s="86">
        <f>SUM(C91:H91)</f>
        <v>365</v>
      </c>
      <c r="K91" s="132" t="s">
        <v>125</v>
      </c>
      <c r="L91" s="133">
        <f>C91/$I91</f>
        <v>0.73698630136986298</v>
      </c>
      <c r="M91" s="133">
        <f t="shared" ref="M91:M98" si="38">D91/$I91</f>
        <v>2.7397260273972603E-3</v>
      </c>
      <c r="N91" s="133">
        <f t="shared" ref="N91:N98" si="39">E91/$I91</f>
        <v>0.19726027397260273</v>
      </c>
      <c r="O91" s="133">
        <f t="shared" ref="O91:O98" si="40">F91/$I91</f>
        <v>1.9178082191780823E-2</v>
      </c>
      <c r="P91" s="133">
        <f t="shared" ref="P91:P98" si="41">G91/$I91</f>
        <v>3.287671232876712E-2</v>
      </c>
      <c r="Q91" s="133">
        <f t="shared" ref="Q91:Q98" si="42">H91/$I91</f>
        <v>1.0958904109589041E-2</v>
      </c>
      <c r="R91" s="133">
        <f t="shared" ref="R91:R98" si="43">I91/$I91</f>
        <v>1</v>
      </c>
    </row>
    <row r="92" spans="2:24" x14ac:dyDescent="0.25">
      <c r="B92" s="132" t="s">
        <v>211</v>
      </c>
      <c r="C92" s="86"/>
      <c r="D92" s="86">
        <v>12</v>
      </c>
      <c r="E92" s="86"/>
      <c r="F92" s="86"/>
      <c r="G92" s="86"/>
      <c r="H92" s="86">
        <v>2</v>
      </c>
      <c r="I92" s="86">
        <f t="shared" ref="I92:I97" si="44">SUM(C92:H92)</f>
        <v>14</v>
      </c>
      <c r="K92" s="132" t="s">
        <v>211</v>
      </c>
      <c r="L92" s="133">
        <f t="shared" ref="L92:L98" si="45">C92/$I92</f>
        <v>0</v>
      </c>
      <c r="M92" s="133">
        <f t="shared" si="38"/>
        <v>0.8571428571428571</v>
      </c>
      <c r="N92" s="133">
        <f t="shared" si="39"/>
        <v>0</v>
      </c>
      <c r="O92" s="133">
        <f t="shared" si="40"/>
        <v>0</v>
      </c>
      <c r="P92" s="133">
        <f t="shared" si="41"/>
        <v>0</v>
      </c>
      <c r="Q92" s="133">
        <f t="shared" si="42"/>
        <v>0.14285714285714285</v>
      </c>
      <c r="R92" s="133">
        <f t="shared" si="43"/>
        <v>1</v>
      </c>
    </row>
    <row r="93" spans="2:24" x14ac:dyDescent="0.25">
      <c r="B93" s="68" t="s">
        <v>126</v>
      </c>
      <c r="C93" s="86">
        <v>21</v>
      </c>
      <c r="D93" s="86">
        <v>1</v>
      </c>
      <c r="E93" s="86">
        <v>1132</v>
      </c>
      <c r="F93" s="86">
        <v>25</v>
      </c>
      <c r="G93" s="86">
        <v>4</v>
      </c>
      <c r="H93" s="86">
        <v>10</v>
      </c>
      <c r="I93" s="86">
        <f t="shared" si="44"/>
        <v>1193</v>
      </c>
      <c r="K93" s="68" t="s">
        <v>126</v>
      </c>
      <c r="L93" s="133">
        <f t="shared" si="45"/>
        <v>1.7602682313495391E-2</v>
      </c>
      <c r="M93" s="133">
        <f t="shared" si="38"/>
        <v>8.3822296730930428E-4</v>
      </c>
      <c r="N93" s="133">
        <f t="shared" si="39"/>
        <v>0.94886839899413244</v>
      </c>
      <c r="O93" s="133">
        <f t="shared" si="40"/>
        <v>2.0955574182732608E-2</v>
      </c>
      <c r="P93" s="133">
        <f t="shared" si="41"/>
        <v>3.3528918692372171E-3</v>
      </c>
      <c r="Q93" s="133">
        <f t="shared" si="42"/>
        <v>8.3822296730930428E-3</v>
      </c>
      <c r="R93" s="133">
        <f t="shared" si="43"/>
        <v>1</v>
      </c>
    </row>
    <row r="94" spans="2:24" x14ac:dyDescent="0.25">
      <c r="B94" s="68" t="s">
        <v>127</v>
      </c>
      <c r="C94" s="86">
        <v>4</v>
      </c>
      <c r="D94" s="86"/>
      <c r="E94" s="86">
        <v>63</v>
      </c>
      <c r="F94" s="86">
        <v>296</v>
      </c>
      <c r="G94" s="86">
        <v>2</v>
      </c>
      <c r="H94" s="86"/>
      <c r="I94" s="86">
        <f t="shared" si="44"/>
        <v>365</v>
      </c>
      <c r="K94" s="68" t="s">
        <v>127</v>
      </c>
      <c r="L94" s="133">
        <f t="shared" si="45"/>
        <v>1.0958904109589041E-2</v>
      </c>
      <c r="M94" s="133">
        <f t="shared" si="38"/>
        <v>0</v>
      </c>
      <c r="N94" s="133">
        <f t="shared" si="39"/>
        <v>0.17260273972602741</v>
      </c>
      <c r="O94" s="133">
        <f t="shared" si="40"/>
        <v>0.81095890410958904</v>
      </c>
      <c r="P94" s="133">
        <f t="shared" si="41"/>
        <v>5.4794520547945206E-3</v>
      </c>
      <c r="Q94" s="133">
        <f t="shared" si="42"/>
        <v>0</v>
      </c>
      <c r="R94" s="133">
        <f t="shared" si="43"/>
        <v>1</v>
      </c>
    </row>
    <row r="95" spans="2:24" x14ac:dyDescent="0.25">
      <c r="B95" s="68" t="s">
        <v>128</v>
      </c>
      <c r="C95" s="86">
        <v>10</v>
      </c>
      <c r="D95" s="86"/>
      <c r="E95" s="86">
        <v>38</v>
      </c>
      <c r="F95" s="86">
        <v>1</v>
      </c>
      <c r="G95" s="86">
        <v>130</v>
      </c>
      <c r="H95" s="86">
        <v>7</v>
      </c>
      <c r="I95" s="86">
        <f t="shared" si="44"/>
        <v>186</v>
      </c>
      <c r="K95" s="68" t="s">
        <v>128</v>
      </c>
      <c r="L95" s="133">
        <f t="shared" si="45"/>
        <v>5.3763440860215055E-2</v>
      </c>
      <c r="M95" s="133">
        <f t="shared" si="38"/>
        <v>0</v>
      </c>
      <c r="N95" s="133">
        <f t="shared" si="39"/>
        <v>0.20430107526881722</v>
      </c>
      <c r="O95" s="133">
        <f t="shared" si="40"/>
        <v>5.3763440860215058E-3</v>
      </c>
      <c r="P95" s="133">
        <f t="shared" si="41"/>
        <v>0.69892473118279574</v>
      </c>
      <c r="Q95" s="133">
        <f t="shared" si="42"/>
        <v>3.7634408602150539E-2</v>
      </c>
      <c r="R95" s="133">
        <f t="shared" si="43"/>
        <v>1</v>
      </c>
    </row>
    <row r="96" spans="2:24" x14ac:dyDescent="0.25">
      <c r="B96" s="68" t="s">
        <v>129</v>
      </c>
      <c r="C96" s="86">
        <v>4</v>
      </c>
      <c r="D96" s="86">
        <v>3</v>
      </c>
      <c r="E96" s="86">
        <v>35</v>
      </c>
      <c r="F96" s="86">
        <v>2</v>
      </c>
      <c r="G96" s="86">
        <v>8</v>
      </c>
      <c r="H96" s="86">
        <v>82</v>
      </c>
      <c r="I96" s="86">
        <f t="shared" si="44"/>
        <v>134</v>
      </c>
      <c r="K96" s="68" t="s">
        <v>129</v>
      </c>
      <c r="L96" s="133">
        <f t="shared" si="45"/>
        <v>2.9850746268656716E-2</v>
      </c>
      <c r="M96" s="133">
        <f t="shared" si="38"/>
        <v>2.2388059701492536E-2</v>
      </c>
      <c r="N96" s="133">
        <f t="shared" si="39"/>
        <v>0.26119402985074625</v>
      </c>
      <c r="O96" s="133">
        <f t="shared" si="40"/>
        <v>1.4925373134328358E-2</v>
      </c>
      <c r="P96" s="133">
        <f t="shared" si="41"/>
        <v>5.9701492537313432E-2</v>
      </c>
      <c r="Q96" s="133">
        <f t="shared" si="42"/>
        <v>0.61194029850746268</v>
      </c>
      <c r="R96" s="133">
        <f t="shared" si="43"/>
        <v>1</v>
      </c>
    </row>
    <row r="97" spans="2:24" x14ac:dyDescent="0.25">
      <c r="B97" s="68" t="s">
        <v>212</v>
      </c>
      <c r="C97" s="86">
        <v>84</v>
      </c>
      <c r="D97" s="86">
        <v>8</v>
      </c>
      <c r="E97" s="86">
        <v>235</v>
      </c>
      <c r="F97" s="86">
        <v>90</v>
      </c>
      <c r="G97" s="86">
        <v>42</v>
      </c>
      <c r="H97" s="86">
        <v>21</v>
      </c>
      <c r="I97" s="86">
        <f t="shared" si="44"/>
        <v>480</v>
      </c>
      <c r="K97" s="68" t="s">
        <v>212</v>
      </c>
      <c r="L97" s="133">
        <f t="shared" si="45"/>
        <v>0.17499999999999999</v>
      </c>
      <c r="M97" s="133">
        <f t="shared" si="38"/>
        <v>1.6666666666666666E-2</v>
      </c>
      <c r="N97" s="133">
        <f t="shared" si="39"/>
        <v>0.48958333333333331</v>
      </c>
      <c r="O97" s="133">
        <f t="shared" si="40"/>
        <v>0.1875</v>
      </c>
      <c r="P97" s="133">
        <f t="shared" si="41"/>
        <v>8.7499999999999994E-2</v>
      </c>
      <c r="Q97" s="133">
        <f t="shared" si="42"/>
        <v>4.3749999999999997E-2</v>
      </c>
      <c r="R97" s="133">
        <f t="shared" si="43"/>
        <v>1</v>
      </c>
    </row>
    <row r="98" spans="2:24" x14ac:dyDescent="0.25">
      <c r="B98" s="68" t="s">
        <v>2</v>
      </c>
      <c r="C98" s="86">
        <f>SUM(C91:C97)</f>
        <v>392</v>
      </c>
      <c r="D98" s="86">
        <f t="shared" ref="D98:I98" si="46">SUM(D91:D97)</f>
        <v>25</v>
      </c>
      <c r="E98" s="86">
        <f t="shared" si="46"/>
        <v>1575</v>
      </c>
      <c r="F98" s="86">
        <f t="shared" si="46"/>
        <v>421</v>
      </c>
      <c r="G98" s="86">
        <f t="shared" si="46"/>
        <v>198</v>
      </c>
      <c r="H98" s="86">
        <f t="shared" si="46"/>
        <v>126</v>
      </c>
      <c r="I98" s="86">
        <f t="shared" si="46"/>
        <v>2737</v>
      </c>
      <c r="K98" s="68" t="s">
        <v>2</v>
      </c>
      <c r="L98" s="133">
        <f t="shared" si="45"/>
        <v>0.14322250639386189</v>
      </c>
      <c r="M98" s="133">
        <f t="shared" si="38"/>
        <v>9.1340884179758868E-3</v>
      </c>
      <c r="N98" s="133">
        <f t="shared" si="39"/>
        <v>0.57544757033248084</v>
      </c>
      <c r="O98" s="133">
        <f t="shared" si="40"/>
        <v>0.15381804895871393</v>
      </c>
      <c r="P98" s="133">
        <f t="shared" si="41"/>
        <v>7.2341980270369019E-2</v>
      </c>
      <c r="Q98" s="133">
        <f t="shared" si="42"/>
        <v>4.6035805626598467E-2</v>
      </c>
      <c r="R98" s="133">
        <f t="shared" si="43"/>
        <v>1</v>
      </c>
    </row>
    <row r="99" spans="2:24" x14ac:dyDescent="0.25">
      <c r="B99" s="236" t="s">
        <v>518</v>
      </c>
      <c r="C99" s="12"/>
      <c r="D99" s="12"/>
      <c r="E99" s="12"/>
      <c r="F99" s="12"/>
      <c r="G99" s="12"/>
      <c r="H99" s="12"/>
      <c r="I99" s="85">
        <f>I98/42554</f>
        <v>6.4318277952718897E-2</v>
      </c>
      <c r="R99" s="24">
        <f>I99/$I99</f>
        <v>1</v>
      </c>
    </row>
    <row r="100" spans="2:24" x14ac:dyDescent="0.25">
      <c r="B100" s="59"/>
      <c r="C100" s="12"/>
      <c r="D100" s="12"/>
      <c r="E100" s="12"/>
      <c r="F100" s="12"/>
      <c r="G100" s="12"/>
      <c r="H100" s="12"/>
      <c r="I100" s="12"/>
    </row>
    <row r="101" spans="2:24" x14ac:dyDescent="0.25">
      <c r="B101" s="527" t="s">
        <v>358</v>
      </c>
      <c r="C101" s="527"/>
      <c r="D101" s="527"/>
      <c r="E101" s="527"/>
      <c r="F101" s="527"/>
      <c r="G101" s="527"/>
      <c r="H101" s="527"/>
      <c r="I101" s="527"/>
    </row>
    <row r="102" spans="2:24" x14ac:dyDescent="0.25">
      <c r="B102" s="131" t="s">
        <v>210</v>
      </c>
      <c r="C102" s="65" t="s">
        <v>125</v>
      </c>
      <c r="D102" s="65" t="s">
        <v>211</v>
      </c>
      <c r="E102" s="65" t="s">
        <v>126</v>
      </c>
      <c r="F102" s="65" t="s">
        <v>127</v>
      </c>
      <c r="G102" s="65" t="s">
        <v>128</v>
      </c>
      <c r="H102" s="65" t="s">
        <v>129</v>
      </c>
      <c r="I102" s="65" t="s">
        <v>47</v>
      </c>
    </row>
    <row r="103" spans="2:24" x14ac:dyDescent="0.25">
      <c r="B103" s="132" t="s">
        <v>125</v>
      </c>
      <c r="C103" s="133">
        <f>C91/$C$98</f>
        <v>0.68622448979591832</v>
      </c>
      <c r="D103" s="133">
        <f t="shared" ref="D103:D109" si="47">D91/$D$98</f>
        <v>0.04</v>
      </c>
      <c r="E103" s="133">
        <f t="shared" ref="E103:E109" si="48">E91/$E$98</f>
        <v>4.5714285714285714E-2</v>
      </c>
      <c r="F103" s="133">
        <f t="shared" ref="F103:F109" si="49">F91/$F$98</f>
        <v>1.66270783847981E-2</v>
      </c>
      <c r="G103" s="133">
        <f t="shared" ref="G103:G109" si="50">G91/$G$98</f>
        <v>6.0606060606060608E-2</v>
      </c>
      <c r="H103" s="133">
        <f t="shared" ref="H103:H109" si="51">H91/$H$98</f>
        <v>3.1746031746031744E-2</v>
      </c>
      <c r="I103" s="133">
        <f t="shared" ref="I103:I109" si="52">I91/$I$98</f>
        <v>0.13335769090244792</v>
      </c>
    </row>
    <row r="104" spans="2:24" x14ac:dyDescent="0.25">
      <c r="B104" s="132" t="s">
        <v>211</v>
      </c>
      <c r="C104" s="133">
        <f t="shared" ref="C104:C109" si="53">C92/$C$98</f>
        <v>0</v>
      </c>
      <c r="D104" s="133">
        <f t="shared" si="47"/>
        <v>0.48</v>
      </c>
      <c r="E104" s="133">
        <f t="shared" si="48"/>
        <v>0</v>
      </c>
      <c r="F104" s="133">
        <f t="shared" si="49"/>
        <v>0</v>
      </c>
      <c r="G104" s="133">
        <f t="shared" si="50"/>
        <v>0</v>
      </c>
      <c r="H104" s="133">
        <f t="shared" si="51"/>
        <v>1.5873015873015872E-2</v>
      </c>
      <c r="I104" s="133">
        <f t="shared" si="52"/>
        <v>5.1150895140664966E-3</v>
      </c>
    </row>
    <row r="105" spans="2:24" x14ac:dyDescent="0.25">
      <c r="B105" s="68" t="s">
        <v>126</v>
      </c>
      <c r="C105" s="133">
        <f t="shared" si="53"/>
        <v>5.3571428571428568E-2</v>
      </c>
      <c r="D105" s="133">
        <f t="shared" si="47"/>
        <v>0.04</v>
      </c>
      <c r="E105" s="133">
        <f t="shared" si="48"/>
        <v>0.71873015873015877</v>
      </c>
      <c r="F105" s="133">
        <f t="shared" si="49"/>
        <v>5.9382422802850353E-2</v>
      </c>
      <c r="G105" s="133">
        <f t="shared" si="50"/>
        <v>2.0202020202020204E-2</v>
      </c>
      <c r="H105" s="133">
        <f t="shared" si="51"/>
        <v>7.9365079365079361E-2</v>
      </c>
      <c r="I105" s="133">
        <f t="shared" si="52"/>
        <v>0.4358786993058093</v>
      </c>
    </row>
    <row r="106" spans="2:24" x14ac:dyDescent="0.25">
      <c r="B106" s="68" t="s">
        <v>127</v>
      </c>
      <c r="C106" s="133">
        <f t="shared" si="53"/>
        <v>1.020408163265306E-2</v>
      </c>
      <c r="D106" s="133">
        <f t="shared" si="47"/>
        <v>0</v>
      </c>
      <c r="E106" s="133">
        <f t="shared" si="48"/>
        <v>0.04</v>
      </c>
      <c r="F106" s="133">
        <f t="shared" si="49"/>
        <v>0.70308788598574823</v>
      </c>
      <c r="G106" s="133">
        <f t="shared" si="50"/>
        <v>1.0101010101010102E-2</v>
      </c>
      <c r="H106" s="133">
        <f t="shared" si="51"/>
        <v>0</v>
      </c>
      <c r="I106" s="133">
        <f t="shared" si="52"/>
        <v>0.13335769090244792</v>
      </c>
    </row>
    <row r="107" spans="2:24" x14ac:dyDescent="0.25">
      <c r="B107" s="68" t="s">
        <v>128</v>
      </c>
      <c r="C107" s="133">
        <f t="shared" si="53"/>
        <v>2.5510204081632654E-2</v>
      </c>
      <c r="D107" s="133">
        <f t="shared" si="47"/>
        <v>0</v>
      </c>
      <c r="E107" s="133">
        <f t="shared" si="48"/>
        <v>2.4126984126984129E-2</v>
      </c>
      <c r="F107" s="133">
        <f t="shared" si="49"/>
        <v>2.3752969121140144E-3</v>
      </c>
      <c r="G107" s="133">
        <f t="shared" si="50"/>
        <v>0.65656565656565657</v>
      </c>
      <c r="H107" s="133">
        <f t="shared" si="51"/>
        <v>5.5555555555555552E-2</v>
      </c>
      <c r="I107" s="133">
        <f t="shared" si="52"/>
        <v>6.7957617829740594E-2</v>
      </c>
    </row>
    <row r="108" spans="2:24" x14ac:dyDescent="0.25">
      <c r="B108" s="68" t="s">
        <v>129</v>
      </c>
      <c r="C108" s="133">
        <f t="shared" si="53"/>
        <v>1.020408163265306E-2</v>
      </c>
      <c r="D108" s="133">
        <f t="shared" si="47"/>
        <v>0.12</v>
      </c>
      <c r="E108" s="133">
        <f t="shared" si="48"/>
        <v>2.2222222222222223E-2</v>
      </c>
      <c r="F108" s="133">
        <f t="shared" si="49"/>
        <v>4.7505938242280287E-3</v>
      </c>
      <c r="G108" s="133">
        <f t="shared" si="50"/>
        <v>4.0404040404040407E-2</v>
      </c>
      <c r="H108" s="133">
        <f t="shared" si="51"/>
        <v>0.65079365079365081</v>
      </c>
      <c r="I108" s="133">
        <f t="shared" si="52"/>
        <v>4.8958713920350748E-2</v>
      </c>
      <c r="K108" s="7"/>
      <c r="L108" s="7"/>
      <c r="M108" s="7"/>
      <c r="N108" s="7"/>
      <c r="O108" s="7"/>
      <c r="P108" s="7"/>
      <c r="Q108" s="7"/>
      <c r="R108" s="7"/>
      <c r="S108" s="7"/>
      <c r="T108" s="7"/>
      <c r="U108" s="7"/>
      <c r="V108" s="7"/>
      <c r="W108" s="7"/>
      <c r="X108" s="7"/>
    </row>
    <row r="109" spans="2:24" x14ac:dyDescent="0.25">
      <c r="B109" s="68" t="s">
        <v>212</v>
      </c>
      <c r="C109" s="133">
        <f t="shared" si="53"/>
        <v>0.21428571428571427</v>
      </c>
      <c r="D109" s="133">
        <f t="shared" si="47"/>
        <v>0.32</v>
      </c>
      <c r="E109" s="133">
        <f t="shared" si="48"/>
        <v>0.1492063492063492</v>
      </c>
      <c r="F109" s="133">
        <f t="shared" si="49"/>
        <v>0.21377672209026127</v>
      </c>
      <c r="G109" s="133">
        <f t="shared" si="50"/>
        <v>0.21212121212121213</v>
      </c>
      <c r="H109" s="133">
        <f t="shared" si="51"/>
        <v>0.16666666666666666</v>
      </c>
      <c r="I109" s="133">
        <f t="shared" si="52"/>
        <v>0.17537449762513702</v>
      </c>
      <c r="K109" s="7"/>
      <c r="L109" s="7"/>
      <c r="M109" s="7"/>
      <c r="N109" s="7"/>
      <c r="O109" s="7"/>
      <c r="P109" s="7"/>
      <c r="Q109" s="7"/>
      <c r="R109" s="7"/>
      <c r="S109" s="7"/>
      <c r="T109" s="7"/>
      <c r="U109" s="7"/>
      <c r="V109" s="7"/>
      <c r="W109" s="7"/>
      <c r="X109" s="7"/>
    </row>
    <row r="110" spans="2:24" x14ac:dyDescent="0.25">
      <c r="B110" s="68" t="s">
        <v>2</v>
      </c>
      <c r="C110" s="133">
        <f>SUM(C103:C109)</f>
        <v>1</v>
      </c>
      <c r="D110" s="133">
        <f t="shared" ref="D110" si="54">SUM(D103:D109)</f>
        <v>1</v>
      </c>
      <c r="E110" s="133">
        <f t="shared" ref="E110" si="55">SUM(E103:E109)</f>
        <v>1</v>
      </c>
      <c r="F110" s="133">
        <f t="shared" ref="F110" si="56">SUM(F103:F109)</f>
        <v>1</v>
      </c>
      <c r="G110" s="133">
        <f t="shared" ref="G110" si="57">SUM(G103:G109)</f>
        <v>1</v>
      </c>
      <c r="H110" s="133">
        <f t="shared" ref="H110" si="58">SUM(H103:H109)</f>
        <v>1</v>
      </c>
      <c r="I110" s="133">
        <f t="shared" ref="I110" si="59">SUM(I103:I109)</f>
        <v>1</v>
      </c>
      <c r="K110" s="7"/>
      <c r="L110"/>
      <c r="M110"/>
      <c r="N110"/>
      <c r="O110"/>
      <c r="P110"/>
      <c r="Q110"/>
      <c r="R110"/>
      <c r="S110"/>
      <c r="T110" s="7"/>
      <c r="U110" s="7"/>
      <c r="V110" s="7"/>
      <c r="W110" s="7"/>
      <c r="X110" s="7"/>
    </row>
    <row r="111" spans="2:24" x14ac:dyDescent="0.25">
      <c r="B111" s="236" t="s">
        <v>518</v>
      </c>
      <c r="J111" s="176"/>
      <c r="K111" s="177"/>
      <c r="L111"/>
      <c r="M111"/>
      <c r="N111"/>
      <c r="O111"/>
      <c r="P111"/>
      <c r="Q111"/>
      <c r="R111"/>
      <c r="S111"/>
      <c r="T111" s="7"/>
      <c r="U111" s="7"/>
      <c r="V111" s="7"/>
      <c r="W111" s="7"/>
      <c r="X111" s="169"/>
    </row>
    <row r="112" spans="2:24" x14ac:dyDescent="0.25">
      <c r="B112" s="59"/>
      <c r="J112" s="176"/>
      <c r="K112" s="177"/>
      <c r="L112"/>
      <c r="M112"/>
      <c r="N112"/>
      <c r="O112"/>
      <c r="P112"/>
      <c r="Q112"/>
      <c r="R112"/>
      <c r="S112"/>
      <c r="T112" s="7"/>
      <c r="U112" s="7"/>
      <c r="V112" s="7"/>
      <c r="W112" s="7"/>
      <c r="X112" s="177"/>
    </row>
    <row r="113" spans="2:24" x14ac:dyDescent="0.25">
      <c r="B113" s="59"/>
      <c r="J113" s="176"/>
      <c r="K113" s="177"/>
      <c r="L113"/>
      <c r="M113"/>
      <c r="N113"/>
      <c r="O113"/>
      <c r="P113"/>
      <c r="Q113"/>
      <c r="R113"/>
      <c r="S113"/>
      <c r="T113" s="7"/>
      <c r="U113" s="7"/>
      <c r="V113" s="7"/>
      <c r="W113" s="7"/>
      <c r="X113" s="177"/>
    </row>
    <row r="114" spans="2:24" x14ac:dyDescent="0.25">
      <c r="B114" s="59"/>
      <c r="J114" s="176"/>
      <c r="K114" s="177"/>
      <c r="L114"/>
      <c r="M114"/>
      <c r="N114"/>
      <c r="O114"/>
      <c r="P114"/>
      <c r="Q114"/>
      <c r="R114"/>
      <c r="S114"/>
      <c r="T114" s="7"/>
      <c r="U114" s="7"/>
      <c r="V114" s="7"/>
      <c r="W114" s="7"/>
      <c r="X114" s="177"/>
    </row>
    <row r="115" spans="2:24" x14ac:dyDescent="0.25">
      <c r="B115" s="59"/>
      <c r="J115" s="176"/>
      <c r="K115" s="177"/>
      <c r="L115"/>
      <c r="M115"/>
      <c r="N115"/>
      <c r="O115"/>
      <c r="P115"/>
      <c r="Q115"/>
      <c r="R115"/>
      <c r="S115"/>
      <c r="T115" s="7"/>
      <c r="U115" s="7"/>
      <c r="V115" s="7"/>
      <c r="W115" s="7"/>
      <c r="X115" s="177"/>
    </row>
    <row r="116" spans="2:24" x14ac:dyDescent="0.25">
      <c r="B116" s="59"/>
      <c r="J116" s="176"/>
      <c r="K116" s="177"/>
      <c r="L116"/>
      <c r="M116"/>
      <c r="N116"/>
      <c r="O116"/>
      <c r="P116"/>
      <c r="Q116"/>
      <c r="R116"/>
      <c r="S116"/>
      <c r="T116" s="7"/>
      <c r="U116" s="7"/>
      <c r="V116" s="7"/>
      <c r="W116" s="7"/>
      <c r="X116" s="177"/>
    </row>
    <row r="117" spans="2:24" x14ac:dyDescent="0.25">
      <c r="B117" s="59"/>
      <c r="J117" s="176"/>
      <c r="K117" s="177"/>
      <c r="L117"/>
      <c r="M117"/>
      <c r="N117"/>
      <c r="O117"/>
      <c r="P117"/>
      <c r="Q117"/>
      <c r="R117"/>
      <c r="S117"/>
      <c r="T117" s="7"/>
      <c r="U117" s="7"/>
      <c r="V117" s="7"/>
      <c r="W117" s="7"/>
      <c r="X117" s="177"/>
    </row>
    <row r="118" spans="2:24" x14ac:dyDescent="0.25">
      <c r="B118" s="59"/>
      <c r="J118" s="176"/>
      <c r="K118" s="177"/>
      <c r="L118"/>
      <c r="M118"/>
      <c r="N118"/>
      <c r="O118"/>
      <c r="P118"/>
      <c r="Q118"/>
      <c r="R118"/>
      <c r="S118"/>
      <c r="T118" s="7"/>
      <c r="U118" s="7"/>
      <c r="V118" s="7"/>
      <c r="W118" s="7"/>
      <c r="X118" s="177"/>
    </row>
    <row r="119" spans="2:24" x14ac:dyDescent="0.25">
      <c r="B119" s="59"/>
      <c r="J119" s="176"/>
      <c r="K119" s="177"/>
      <c r="L119"/>
      <c r="M119"/>
      <c r="N119"/>
      <c r="O119"/>
      <c r="P119"/>
      <c r="Q119"/>
      <c r="R119"/>
      <c r="S119"/>
      <c r="T119" s="7"/>
      <c r="U119" s="7"/>
      <c r="V119" s="7"/>
      <c r="W119" s="7"/>
      <c r="X119" s="177"/>
    </row>
    <row r="120" spans="2:24" x14ac:dyDescent="0.25">
      <c r="B120" s="59"/>
      <c r="J120" s="176"/>
      <c r="K120" s="177"/>
      <c r="L120"/>
      <c r="M120"/>
      <c r="N120"/>
      <c r="O120"/>
      <c r="P120"/>
      <c r="Q120"/>
      <c r="R120"/>
      <c r="S120"/>
      <c r="T120" s="7"/>
      <c r="U120" s="7"/>
      <c r="V120" s="7"/>
      <c r="W120" s="7"/>
      <c r="X120" s="177"/>
    </row>
    <row r="121" spans="2:24" x14ac:dyDescent="0.25">
      <c r="B121" s="59"/>
      <c r="J121" s="176"/>
      <c r="K121" s="177"/>
      <c r="L121"/>
      <c r="M121"/>
      <c r="N121"/>
      <c r="O121"/>
      <c r="P121"/>
      <c r="Q121"/>
      <c r="R121"/>
      <c r="S121"/>
      <c r="T121" s="7"/>
      <c r="U121" s="7"/>
      <c r="V121" s="7"/>
      <c r="W121" s="7"/>
      <c r="X121" s="177"/>
    </row>
    <row r="122" spans="2:24" x14ac:dyDescent="0.25">
      <c r="B122" s="59"/>
      <c r="J122" s="176"/>
      <c r="K122" s="177"/>
      <c r="L122"/>
      <c r="M122"/>
      <c r="N122"/>
      <c r="O122"/>
      <c r="P122"/>
      <c r="Q122"/>
      <c r="R122"/>
      <c r="S122"/>
      <c r="T122" s="7"/>
      <c r="U122" s="7"/>
      <c r="V122" s="7"/>
      <c r="W122" s="7"/>
      <c r="X122" s="177"/>
    </row>
    <row r="123" spans="2:24" x14ac:dyDescent="0.25">
      <c r="B123" s="59"/>
      <c r="J123" s="176"/>
      <c r="K123" s="177"/>
      <c r="L123"/>
      <c r="M123"/>
      <c r="N123"/>
      <c r="O123"/>
      <c r="P123"/>
      <c r="Q123"/>
      <c r="R123"/>
      <c r="S123"/>
      <c r="T123" s="7"/>
      <c r="U123" s="7"/>
      <c r="V123" s="7"/>
      <c r="W123" s="7"/>
      <c r="X123" s="177"/>
    </row>
    <row r="124" spans="2:24" x14ac:dyDescent="0.25">
      <c r="B124" s="59"/>
      <c r="J124" s="176"/>
      <c r="K124" s="177"/>
      <c r="L124"/>
      <c r="M124"/>
      <c r="N124"/>
      <c r="O124"/>
      <c r="P124"/>
      <c r="Q124"/>
      <c r="R124"/>
      <c r="S124"/>
      <c r="T124" s="7"/>
      <c r="U124" s="7"/>
      <c r="V124" s="7"/>
      <c r="W124" s="7"/>
      <c r="X124" s="177"/>
    </row>
    <row r="125" spans="2:24" x14ac:dyDescent="0.25">
      <c r="B125" s="59"/>
      <c r="J125" s="176"/>
      <c r="K125" s="177"/>
      <c r="L125"/>
      <c r="M125"/>
      <c r="N125"/>
      <c r="O125"/>
      <c r="P125"/>
      <c r="Q125"/>
      <c r="R125"/>
      <c r="S125"/>
      <c r="T125" s="7"/>
      <c r="U125" s="7"/>
      <c r="V125" s="7"/>
      <c r="W125" s="7"/>
      <c r="X125" s="177"/>
    </row>
    <row r="126" spans="2:24" x14ac:dyDescent="0.25">
      <c r="B126" s="59"/>
      <c r="J126" s="176"/>
      <c r="K126" s="177"/>
      <c r="L126"/>
      <c r="M126"/>
      <c r="N126"/>
      <c r="O126"/>
      <c r="P126"/>
      <c r="Q126"/>
      <c r="R126"/>
      <c r="S126"/>
      <c r="T126" s="7"/>
      <c r="U126" s="7"/>
      <c r="V126" s="7"/>
      <c r="W126" s="7"/>
      <c r="X126" s="177"/>
    </row>
    <row r="127" spans="2:24" x14ac:dyDescent="0.25">
      <c r="B127" s="59"/>
      <c r="J127" s="176"/>
      <c r="K127" s="177"/>
      <c r="L127"/>
      <c r="M127"/>
      <c r="N127"/>
      <c r="O127"/>
      <c r="P127"/>
      <c r="Q127"/>
      <c r="R127"/>
      <c r="S127"/>
      <c r="T127" s="7"/>
      <c r="U127" s="7"/>
      <c r="V127" s="7"/>
      <c r="W127" s="7"/>
      <c r="X127" s="177"/>
    </row>
    <row r="128" spans="2:24" x14ac:dyDescent="0.25">
      <c r="B128" s="59"/>
      <c r="J128" s="176"/>
      <c r="K128" s="177"/>
      <c r="L128"/>
      <c r="M128"/>
      <c r="N128"/>
      <c r="O128"/>
      <c r="P128"/>
      <c r="Q128"/>
      <c r="R128"/>
      <c r="S128"/>
      <c r="T128" s="7"/>
      <c r="U128" s="7"/>
      <c r="V128" s="7"/>
      <c r="W128" s="7"/>
      <c r="X128" s="177"/>
    </row>
    <row r="129" spans="2:24" x14ac:dyDescent="0.25">
      <c r="B129" s="59"/>
      <c r="J129" s="176"/>
      <c r="K129" s="177"/>
      <c r="L129"/>
      <c r="M129"/>
      <c r="N129"/>
      <c r="O129"/>
      <c r="P129"/>
      <c r="Q129"/>
      <c r="R129"/>
      <c r="S129"/>
      <c r="T129" s="7"/>
      <c r="U129" s="7"/>
      <c r="V129" s="7"/>
      <c r="W129" s="7"/>
      <c r="X129" s="177"/>
    </row>
    <row r="130" spans="2:24" x14ac:dyDescent="0.25">
      <c r="B130" s="59"/>
      <c r="J130" s="176"/>
      <c r="K130" s="177"/>
      <c r="L130"/>
      <c r="M130"/>
      <c r="N130"/>
      <c r="O130"/>
      <c r="P130"/>
      <c r="Q130"/>
      <c r="R130"/>
      <c r="S130"/>
      <c r="T130" s="7"/>
      <c r="U130" s="7"/>
      <c r="V130" s="7"/>
      <c r="W130" s="7"/>
      <c r="X130" s="177"/>
    </row>
    <row r="131" spans="2:24" x14ac:dyDescent="0.25">
      <c r="B131" s="59"/>
      <c r="J131" s="176"/>
      <c r="K131" s="177"/>
      <c r="L131"/>
      <c r="M131"/>
      <c r="N131"/>
      <c r="O131"/>
      <c r="P131"/>
      <c r="Q131"/>
      <c r="R131"/>
      <c r="S131"/>
      <c r="T131" s="7"/>
      <c r="U131" s="7"/>
      <c r="V131" s="7"/>
      <c r="W131" s="7"/>
      <c r="X131" s="177"/>
    </row>
    <row r="132" spans="2:24" ht="15" customHeight="1" x14ac:dyDescent="0.25">
      <c r="B132" s="529" t="s">
        <v>663</v>
      </c>
      <c r="C132" s="529"/>
      <c r="D132" s="529"/>
      <c r="E132" s="529"/>
      <c r="F132" s="529"/>
      <c r="G132" s="529"/>
      <c r="S132"/>
      <c r="T132" s="7"/>
      <c r="U132" s="7"/>
      <c r="V132" s="7"/>
      <c r="W132" s="7"/>
      <c r="X132" s="7"/>
    </row>
    <row r="133" spans="2:24" x14ac:dyDescent="0.25">
      <c r="B133" s="65" t="s">
        <v>213</v>
      </c>
      <c r="C133" s="65" t="s">
        <v>102</v>
      </c>
      <c r="D133" s="65">
        <v>1</v>
      </c>
      <c r="E133" s="65">
        <v>2</v>
      </c>
      <c r="F133" s="65">
        <v>3</v>
      </c>
      <c r="G133" s="65">
        <v>4</v>
      </c>
      <c r="H133" s="71" t="s">
        <v>214</v>
      </c>
      <c r="I133" s="65" t="s">
        <v>47</v>
      </c>
      <c r="S133"/>
      <c r="T133" s="7"/>
      <c r="U133" s="7"/>
      <c r="V133" s="7"/>
      <c r="W133" s="7"/>
      <c r="X133" s="7"/>
    </row>
    <row r="134" spans="2:24" x14ac:dyDescent="0.25">
      <c r="B134" s="68" t="s">
        <v>2</v>
      </c>
      <c r="C134" s="67"/>
      <c r="D134" s="67">
        <f>I139</f>
        <v>1444</v>
      </c>
      <c r="E134" s="67">
        <f>I140</f>
        <v>704</v>
      </c>
      <c r="F134" s="67">
        <f>I141</f>
        <v>382</v>
      </c>
      <c r="G134" s="67">
        <f>I142</f>
        <v>150</v>
      </c>
      <c r="H134" s="67">
        <f>I143</f>
        <v>57</v>
      </c>
      <c r="I134" s="67">
        <f>SUM(C134:H134)</f>
        <v>2737</v>
      </c>
      <c r="S134"/>
      <c r="T134" s="7"/>
      <c r="U134" s="7"/>
      <c r="V134" s="7"/>
      <c r="W134" s="7"/>
      <c r="X134" s="7"/>
    </row>
    <row r="135" spans="2:24" x14ac:dyDescent="0.25">
      <c r="B135" s="236" t="s">
        <v>518</v>
      </c>
      <c r="C135" s="12"/>
      <c r="D135" s="12"/>
      <c r="E135" s="12"/>
      <c r="F135" s="12"/>
      <c r="G135" s="12"/>
      <c r="H135" s="12"/>
      <c r="I135" s="12"/>
      <c r="S135" s="149"/>
      <c r="T135" s="149"/>
      <c r="U135" s="149"/>
      <c r="V135" s="7"/>
      <c r="W135" s="7"/>
      <c r="X135" s="7"/>
    </row>
    <row r="136" spans="2:24" x14ac:dyDescent="0.25">
      <c r="B136" s="59"/>
      <c r="C136" s="12"/>
      <c r="D136" s="12"/>
      <c r="E136" s="12"/>
      <c r="F136" s="12"/>
      <c r="G136" s="12"/>
      <c r="H136" s="12"/>
      <c r="I136" s="12"/>
      <c r="S136" s="149"/>
      <c r="T136" s="149"/>
      <c r="U136" s="149"/>
      <c r="V136" s="7"/>
      <c r="W136" s="7"/>
      <c r="X136" s="7"/>
    </row>
    <row r="137" spans="2:24" x14ac:dyDescent="0.25">
      <c r="B137" s="527" t="s">
        <v>664</v>
      </c>
      <c r="C137" s="527"/>
      <c r="D137" s="527"/>
      <c r="E137" s="527"/>
      <c r="F137" s="527"/>
      <c r="G137" s="527"/>
      <c r="H137"/>
      <c r="I137"/>
      <c r="S137" s="175"/>
      <c r="T137" s="149"/>
      <c r="U137" s="149"/>
      <c r="V137" s="7"/>
      <c r="W137" s="7"/>
      <c r="X137" s="7"/>
    </row>
    <row r="138" spans="2:24" x14ac:dyDescent="0.25">
      <c r="B138" s="300" t="s">
        <v>466</v>
      </c>
      <c r="C138" s="300" t="s">
        <v>125</v>
      </c>
      <c r="D138" s="300" t="s">
        <v>211</v>
      </c>
      <c r="E138" s="300" t="s">
        <v>126</v>
      </c>
      <c r="F138" s="300" t="s">
        <v>127</v>
      </c>
      <c r="G138" s="300" t="s">
        <v>128</v>
      </c>
      <c r="H138" s="300" t="s">
        <v>129</v>
      </c>
      <c r="I138" s="300" t="s">
        <v>68</v>
      </c>
      <c r="S138" s="174"/>
      <c r="T138" s="149"/>
      <c r="U138" s="149"/>
      <c r="V138" s="7"/>
      <c r="W138" s="7"/>
      <c r="X138" s="7"/>
    </row>
    <row r="139" spans="2:24" x14ac:dyDescent="0.25">
      <c r="B139" s="11" t="s">
        <v>121</v>
      </c>
      <c r="C139" s="61">
        <v>232</v>
      </c>
      <c r="D139" s="61">
        <v>15</v>
      </c>
      <c r="E139" s="61">
        <v>809</v>
      </c>
      <c r="F139" s="61">
        <v>225</v>
      </c>
      <c r="G139" s="61">
        <v>86</v>
      </c>
      <c r="H139" s="61">
        <v>77</v>
      </c>
      <c r="I139" s="61">
        <f>SUM(C139:H139)</f>
        <v>1444</v>
      </c>
      <c r="S139" s="174"/>
      <c r="T139" s="149"/>
      <c r="U139" s="149"/>
      <c r="V139" s="7"/>
      <c r="W139" s="7"/>
      <c r="X139" s="7"/>
    </row>
    <row r="140" spans="2:24" x14ac:dyDescent="0.25">
      <c r="B140" s="11" t="s">
        <v>122</v>
      </c>
      <c r="C140" s="61">
        <v>82</v>
      </c>
      <c r="D140" s="61">
        <v>3</v>
      </c>
      <c r="E140" s="61">
        <v>418</v>
      </c>
      <c r="F140" s="61">
        <v>117</v>
      </c>
      <c r="G140" s="61">
        <v>63</v>
      </c>
      <c r="H140" s="61">
        <v>21</v>
      </c>
      <c r="I140" s="61">
        <f t="shared" ref="I140:I144" si="60">SUM(C140:H140)</f>
        <v>704</v>
      </c>
      <c r="S140" s="174"/>
      <c r="T140" s="149"/>
      <c r="U140" s="149"/>
      <c r="V140" s="7"/>
      <c r="W140" s="7"/>
      <c r="X140" s="7"/>
    </row>
    <row r="141" spans="2:24" x14ac:dyDescent="0.25">
      <c r="B141" s="11" t="s">
        <v>123</v>
      </c>
      <c r="C141" s="61">
        <v>48</v>
      </c>
      <c r="D141" s="61">
        <v>7</v>
      </c>
      <c r="E141" s="61">
        <v>228</v>
      </c>
      <c r="F141" s="61">
        <v>55</v>
      </c>
      <c r="G141" s="61">
        <v>27</v>
      </c>
      <c r="H141" s="61">
        <v>17</v>
      </c>
      <c r="I141" s="61">
        <f t="shared" si="60"/>
        <v>382</v>
      </c>
      <c r="K141" s="236"/>
      <c r="L141" s="12"/>
      <c r="M141" s="12"/>
      <c r="N141" s="12"/>
      <c r="O141" s="12"/>
      <c r="P141" s="12"/>
      <c r="Q141" s="12"/>
      <c r="R141" s="12"/>
      <c r="S141" s="174"/>
      <c r="T141" s="149"/>
      <c r="U141" s="149"/>
      <c r="V141" s="7"/>
      <c r="W141" s="7"/>
      <c r="X141" s="7"/>
    </row>
    <row r="142" spans="2:24" x14ac:dyDescent="0.25">
      <c r="B142" s="11" t="s">
        <v>124</v>
      </c>
      <c r="C142" s="61">
        <v>23</v>
      </c>
      <c r="D142" s="61">
        <v>0</v>
      </c>
      <c r="E142" s="61">
        <v>83</v>
      </c>
      <c r="F142" s="61">
        <v>20</v>
      </c>
      <c r="G142" s="61">
        <v>17</v>
      </c>
      <c r="H142" s="61">
        <v>7</v>
      </c>
      <c r="I142" s="61">
        <f t="shared" si="60"/>
        <v>150</v>
      </c>
      <c r="K142" s="236"/>
      <c r="L142" s="85"/>
      <c r="M142" s="85"/>
      <c r="N142" s="85"/>
      <c r="O142" s="85"/>
      <c r="P142" s="85"/>
      <c r="Q142" s="85"/>
      <c r="R142" s="85"/>
      <c r="S142" s="174"/>
      <c r="T142" s="149"/>
      <c r="U142" s="149"/>
      <c r="V142" s="7"/>
      <c r="W142" s="7"/>
      <c r="X142" s="7"/>
    </row>
    <row r="143" spans="2:24" x14ac:dyDescent="0.25">
      <c r="B143" s="302" t="s">
        <v>473</v>
      </c>
      <c r="C143" s="309">
        <v>7</v>
      </c>
      <c r="D143" s="309">
        <v>0</v>
      </c>
      <c r="E143" s="309">
        <v>37</v>
      </c>
      <c r="F143" s="309">
        <v>4</v>
      </c>
      <c r="G143" s="309">
        <v>5</v>
      </c>
      <c r="H143" s="309">
        <v>4</v>
      </c>
      <c r="I143" s="61">
        <f t="shared" si="60"/>
        <v>57</v>
      </c>
      <c r="K143"/>
      <c r="L143"/>
      <c r="M143"/>
      <c r="N143"/>
      <c r="O143"/>
      <c r="P143"/>
      <c r="Q143"/>
      <c r="R143"/>
      <c r="S143" s="174"/>
      <c r="T143" s="149"/>
      <c r="U143" s="149"/>
      <c r="V143" s="7"/>
      <c r="W143" s="7"/>
      <c r="X143" s="7"/>
    </row>
    <row r="144" spans="2:24" x14ac:dyDescent="0.25">
      <c r="B144" s="299" t="s">
        <v>47</v>
      </c>
      <c r="C144" s="61">
        <f t="shared" ref="C144:H144" si="61">SUM(C139:C143)</f>
        <v>392</v>
      </c>
      <c r="D144" s="61">
        <f t="shared" si="61"/>
        <v>25</v>
      </c>
      <c r="E144" s="61">
        <f t="shared" si="61"/>
        <v>1575</v>
      </c>
      <c r="F144" s="61">
        <f t="shared" si="61"/>
        <v>421</v>
      </c>
      <c r="G144" s="61">
        <f t="shared" si="61"/>
        <v>198</v>
      </c>
      <c r="H144" s="61">
        <f t="shared" si="61"/>
        <v>126</v>
      </c>
      <c r="I144" s="61">
        <f t="shared" si="60"/>
        <v>2737</v>
      </c>
      <c r="K144"/>
      <c r="L144"/>
      <c r="M144"/>
      <c r="N144"/>
      <c r="O144"/>
      <c r="P144"/>
      <c r="Q144"/>
      <c r="R144"/>
      <c r="S144" s="174"/>
      <c r="T144" s="149"/>
      <c r="U144" s="149"/>
      <c r="V144" s="7"/>
      <c r="W144" s="7"/>
      <c r="X144" s="7"/>
    </row>
    <row r="145" spans="1:24" x14ac:dyDescent="0.25">
      <c r="B145" s="236" t="s">
        <v>518</v>
      </c>
      <c r="C145" s="12"/>
      <c r="D145" s="12"/>
      <c r="E145" s="12"/>
      <c r="F145" s="12"/>
      <c r="G145" s="12"/>
      <c r="H145" s="12"/>
      <c r="I145" s="12"/>
      <c r="K145"/>
      <c r="L145"/>
      <c r="M145"/>
      <c r="N145"/>
      <c r="O145"/>
      <c r="P145"/>
      <c r="Q145"/>
      <c r="R145"/>
      <c r="S145" s="174"/>
      <c r="T145" s="149"/>
      <c r="U145" s="149"/>
      <c r="V145" s="7"/>
      <c r="W145" s="7"/>
      <c r="X145" s="7"/>
    </row>
    <row r="146" spans="1:24" x14ac:dyDescent="0.25">
      <c r="B146" s="333"/>
      <c r="C146" s="391"/>
      <c r="D146" s="391"/>
      <c r="E146" s="391"/>
      <c r="F146" s="391"/>
      <c r="G146" s="391"/>
      <c r="H146" s="391"/>
      <c r="I146" s="391"/>
      <c r="K146"/>
      <c r="L146"/>
      <c r="M146"/>
      <c r="N146"/>
      <c r="O146"/>
      <c r="P146"/>
      <c r="Q146"/>
      <c r="R146"/>
      <c r="S146" s="174"/>
      <c r="T146" s="149"/>
      <c r="U146" s="149"/>
      <c r="V146" s="7"/>
      <c r="W146" s="7"/>
      <c r="X146" s="7"/>
    </row>
    <row r="147" spans="1:24" x14ac:dyDescent="0.25">
      <c r="B147" s="462" t="s">
        <v>784</v>
      </c>
      <c r="C147" s="391"/>
      <c r="D147" s="391"/>
      <c r="E147" s="391"/>
      <c r="F147" s="391"/>
      <c r="G147" s="391"/>
      <c r="H147" s="391"/>
      <c r="I147" s="391"/>
      <c r="K147"/>
      <c r="L147"/>
      <c r="M147"/>
      <c r="N147"/>
      <c r="O147"/>
      <c r="P147"/>
      <c r="Q147"/>
      <c r="R147"/>
      <c r="S147" s="174"/>
      <c r="T147" s="149"/>
      <c r="U147" s="149"/>
      <c r="V147" s="7"/>
      <c r="W147" s="7"/>
      <c r="X147" s="7"/>
    </row>
    <row r="148" spans="1:24" x14ac:dyDescent="0.25">
      <c r="B148" s="387" t="s">
        <v>567</v>
      </c>
      <c r="C148" s="387" t="s">
        <v>62</v>
      </c>
      <c r="D148" s="387" t="s">
        <v>63</v>
      </c>
      <c r="E148" s="387" t="s">
        <v>64</v>
      </c>
      <c r="F148" s="387" t="s">
        <v>65</v>
      </c>
      <c r="G148" s="387" t="s">
        <v>66</v>
      </c>
      <c r="H148" s="387" t="s">
        <v>67</v>
      </c>
      <c r="I148" s="387" t="s">
        <v>47</v>
      </c>
      <c r="K148" s="236"/>
      <c r="L148" s="12"/>
      <c r="M148" s="12"/>
      <c r="N148" s="12"/>
      <c r="O148" s="12"/>
      <c r="P148" s="12"/>
      <c r="Q148" s="12"/>
      <c r="R148" s="12"/>
      <c r="S148" s="174"/>
      <c r="T148" s="149"/>
      <c r="U148" s="149"/>
      <c r="V148" s="7"/>
      <c r="W148" s="7"/>
      <c r="X148" s="7"/>
    </row>
    <row r="149" spans="1:24" x14ac:dyDescent="0.25">
      <c r="B149" s="390">
        <v>1</v>
      </c>
      <c r="C149" s="467">
        <f t="shared" ref="C149:I151" si="62">C139/L73</f>
        <v>4.8521716109485071</v>
      </c>
      <c r="D149" s="467">
        <f t="shared" si="62"/>
        <v>14.172757475083058</v>
      </c>
      <c r="E149" s="467">
        <f t="shared" si="62"/>
        <v>6.0714868149180239</v>
      </c>
      <c r="F149" s="467">
        <f t="shared" si="62"/>
        <v>6.1032953407410941</v>
      </c>
      <c r="G149" s="467">
        <f t="shared" si="62"/>
        <v>4.4834197935952194</v>
      </c>
      <c r="H149" s="467">
        <f t="shared" si="62"/>
        <v>4.5075954057058167</v>
      </c>
      <c r="I149" s="467">
        <f t="shared" si="62"/>
        <v>5.657261169573081</v>
      </c>
      <c r="K149" s="236"/>
      <c r="L149" s="12"/>
      <c r="M149" s="12"/>
      <c r="N149" s="12"/>
      <c r="O149" s="12"/>
      <c r="P149" s="12"/>
      <c r="Q149" s="12"/>
      <c r="R149" s="12"/>
      <c r="S149" s="174"/>
      <c r="T149" s="149"/>
      <c r="U149" s="149"/>
      <c r="V149" s="7"/>
      <c r="W149" s="7"/>
      <c r="X149" s="7"/>
    </row>
    <row r="150" spans="1:24" x14ac:dyDescent="0.25">
      <c r="B150" s="390">
        <v>2</v>
      </c>
      <c r="C150" s="467">
        <f t="shared" si="62"/>
        <v>1.4045628658845071</v>
      </c>
      <c r="D150" s="467">
        <f t="shared" si="62"/>
        <v>1.2226999140154773</v>
      </c>
      <c r="E150" s="467">
        <f t="shared" si="62"/>
        <v>3.0233851052520477</v>
      </c>
      <c r="F150" s="467">
        <f t="shared" si="62"/>
        <v>3.3288781288141021</v>
      </c>
      <c r="G150" s="467">
        <f t="shared" si="62"/>
        <v>3.8547363438824465</v>
      </c>
      <c r="H150" s="467">
        <f t="shared" si="62"/>
        <v>1.1600271923861318</v>
      </c>
      <c r="I150" s="467">
        <f t="shared" si="62"/>
        <v>2.6201793657420067</v>
      </c>
      <c r="K150" s="236"/>
      <c r="L150" s="12"/>
      <c r="M150" s="12"/>
      <c r="N150" s="12"/>
      <c r="O150" s="12"/>
      <c r="P150" s="12"/>
      <c r="Q150" s="12"/>
      <c r="R150" s="12"/>
      <c r="S150" s="174"/>
      <c r="T150" s="149"/>
      <c r="U150" s="149"/>
      <c r="V150" s="7"/>
      <c r="W150" s="7"/>
      <c r="X150" s="7"/>
    </row>
    <row r="151" spans="1:24" x14ac:dyDescent="0.25">
      <c r="B151" s="390">
        <v>3</v>
      </c>
      <c r="C151" s="467">
        <f t="shared" si="62"/>
        <v>1.929825553450762</v>
      </c>
      <c r="D151" s="467">
        <f t="shared" si="62"/>
        <v>2.7676908105102185</v>
      </c>
      <c r="E151" s="467">
        <f t="shared" si="62"/>
        <v>3.2684382434775596</v>
      </c>
      <c r="F151" s="467">
        <f t="shared" si="62"/>
        <v>4.0033783783783781</v>
      </c>
      <c r="G151" s="467">
        <f t="shared" si="62"/>
        <v>2.0633061049011179</v>
      </c>
      <c r="H151" s="467">
        <f t="shared" si="62"/>
        <v>4.0817222456732791</v>
      </c>
      <c r="I151" s="467">
        <f t="shared" si="62"/>
        <v>2.9809030445376123</v>
      </c>
      <c r="K151" s="236"/>
      <c r="L151" s="12"/>
      <c r="M151" s="12"/>
      <c r="N151" s="12"/>
      <c r="O151" s="12"/>
      <c r="P151" s="12"/>
      <c r="Q151" s="12"/>
      <c r="R151" s="12"/>
      <c r="S151" s="174"/>
      <c r="T151" s="149"/>
      <c r="U151" s="149"/>
      <c r="V151" s="7"/>
      <c r="W151" s="7"/>
      <c r="X151" s="7"/>
    </row>
    <row r="152" spans="1:24" x14ac:dyDescent="0.25">
      <c r="B152" s="390">
        <v>4</v>
      </c>
      <c r="C152" s="467">
        <f>C142/L76</f>
        <v>3.5563529603653565</v>
      </c>
      <c r="D152" s="467">
        <v>0</v>
      </c>
      <c r="E152" s="467">
        <f>E142/N76</f>
        <v>6.1616288175411125</v>
      </c>
      <c r="F152" s="467">
        <f>F142/O76</f>
        <v>5.0876565295169947</v>
      </c>
      <c r="G152" s="467">
        <f>G142/P76</f>
        <v>12.336820617504465</v>
      </c>
      <c r="H152" s="467">
        <f>H142/Q76</f>
        <v>46.29767441860465</v>
      </c>
      <c r="I152" s="467">
        <f>I142/R76</f>
        <v>5.9059696533392412</v>
      </c>
      <c r="K152" s="236"/>
      <c r="L152" s="12"/>
      <c r="M152" s="12"/>
      <c r="N152" s="12"/>
      <c r="O152" s="12"/>
      <c r="P152" s="12"/>
      <c r="Q152" s="12"/>
      <c r="R152" s="12"/>
      <c r="S152" s="174"/>
      <c r="T152" s="149"/>
      <c r="U152" s="149"/>
      <c r="V152" s="7"/>
      <c r="W152" s="7"/>
      <c r="X152" s="7"/>
    </row>
    <row r="153" spans="1:24" x14ac:dyDescent="0.25">
      <c r="B153" s="390">
        <v>5</v>
      </c>
      <c r="C153" s="467">
        <f>C143/L77</f>
        <v>6.080635308491142</v>
      </c>
      <c r="D153" s="467">
        <v>0</v>
      </c>
      <c r="E153" s="467">
        <f>E143/N77</f>
        <v>28.409287257019439</v>
      </c>
      <c r="F153" s="467">
        <f>F143/O77</f>
        <v>13.227906976744185</v>
      </c>
      <c r="G153" s="467">
        <f>G143/P77</f>
        <v>5</v>
      </c>
      <c r="H153" s="467">
        <v>4</v>
      </c>
      <c r="I153" s="467">
        <f>I143/R77</f>
        <v>15.175809773450663</v>
      </c>
      <c r="K153" s="142"/>
      <c r="L153" s="142"/>
      <c r="M153" s="142"/>
      <c r="N153" s="142"/>
      <c r="O153" s="142"/>
      <c r="P153" s="142"/>
      <c r="Q153" s="142"/>
      <c r="R153" s="142"/>
      <c r="S153" s="174"/>
      <c r="T153" s="149"/>
      <c r="U153" s="149"/>
      <c r="V153" s="7"/>
      <c r="W153" s="7"/>
      <c r="X153" s="7"/>
    </row>
    <row r="154" spans="1:24" x14ac:dyDescent="0.25">
      <c r="B154" s="399" t="s">
        <v>548</v>
      </c>
      <c r="C154" s="467">
        <f t="shared" ref="C154:I154" si="63">C144/L79</f>
        <v>2.7380271727918419</v>
      </c>
      <c r="D154" s="467">
        <f t="shared" si="63"/>
        <v>4.1382922996333162</v>
      </c>
      <c r="E154" s="467">
        <f t="shared" si="63"/>
        <v>4.3290767091169329</v>
      </c>
      <c r="F154" s="467">
        <f t="shared" si="63"/>
        <v>4.4992221495727467</v>
      </c>
      <c r="G154" s="467">
        <f t="shared" si="63"/>
        <v>3.7312942299027276</v>
      </c>
      <c r="H154" s="467">
        <f t="shared" si="63"/>
        <v>3.1897598404870844</v>
      </c>
      <c r="I154" s="467">
        <f t="shared" si="63"/>
        <v>3.9146603098927288</v>
      </c>
      <c r="K154" s="142"/>
      <c r="L154" s="142"/>
      <c r="M154" s="142"/>
      <c r="N154" s="142"/>
      <c r="O154" s="142"/>
      <c r="P154" s="142"/>
      <c r="Q154" s="142"/>
      <c r="R154" s="142"/>
      <c r="S154" s="174"/>
      <c r="T154" s="149"/>
      <c r="U154" s="149"/>
      <c r="V154" s="7"/>
      <c r="W154" s="7"/>
      <c r="X154" s="7"/>
    </row>
    <row r="155" spans="1:24" x14ac:dyDescent="0.25">
      <c r="B155" s="341" t="s">
        <v>474</v>
      </c>
      <c r="C155" s="113"/>
      <c r="D155" s="113"/>
      <c r="E155" s="113"/>
      <c r="F155" s="113"/>
      <c r="G155" s="113"/>
      <c r="H155" s="113"/>
      <c r="I155" s="113"/>
      <c r="K155" s="142"/>
      <c r="L155" s="142"/>
      <c r="M155" s="142"/>
      <c r="N155" s="142"/>
      <c r="O155" s="142"/>
      <c r="P155" s="142"/>
      <c r="Q155" s="142"/>
      <c r="R155" s="142"/>
      <c r="S155" s="174"/>
      <c r="T155" s="149"/>
      <c r="U155" s="149"/>
      <c r="V155" s="7"/>
      <c r="W155" s="7"/>
      <c r="X155" s="7"/>
    </row>
    <row r="156" spans="1:24" x14ac:dyDescent="0.25">
      <c r="K156" s="7"/>
      <c r="L156" s="149"/>
      <c r="M156" s="149"/>
      <c r="N156" s="149"/>
      <c r="O156" s="149"/>
      <c r="P156" s="149"/>
      <c r="Q156" s="149"/>
      <c r="R156" s="149"/>
      <c r="S156" s="149"/>
      <c r="T156" s="149"/>
      <c r="U156" s="149"/>
      <c r="V156" s="7"/>
      <c r="W156" s="7"/>
      <c r="X156" s="7"/>
    </row>
    <row r="157" spans="1:24" x14ac:dyDescent="0.25">
      <c r="B157" s="24" t="s">
        <v>360</v>
      </c>
      <c r="K157" s="7"/>
      <c r="L157"/>
      <c r="M157"/>
      <c r="N157"/>
      <c r="O157"/>
      <c r="P157"/>
      <c r="Q157"/>
      <c r="R157"/>
      <c r="S157" s="7"/>
      <c r="T157" s="7"/>
      <c r="U157" s="7"/>
      <c r="V157" s="7"/>
      <c r="W157" s="7"/>
      <c r="X157" s="7"/>
    </row>
    <row r="158" spans="1:24" x14ac:dyDescent="0.25">
      <c r="A158" s="332"/>
      <c r="B158" s="387"/>
      <c r="C158" s="387" t="s">
        <v>215</v>
      </c>
      <c r="D158" s="387" t="s">
        <v>569</v>
      </c>
      <c r="E158" s="387" t="s">
        <v>568</v>
      </c>
      <c r="F158" s="387" t="s">
        <v>570</v>
      </c>
      <c r="G158" s="388" t="s">
        <v>548</v>
      </c>
      <c r="H158" s="392" t="s">
        <v>475</v>
      </c>
      <c r="I158" s="393" t="s">
        <v>549</v>
      </c>
      <c r="K158" s="7"/>
      <c r="L158"/>
      <c r="M158"/>
      <c r="N158"/>
      <c r="O158"/>
      <c r="P158"/>
      <c r="Q158"/>
      <c r="R158"/>
      <c r="S158" s="7"/>
      <c r="T158" s="7"/>
      <c r="U158" s="7"/>
      <c r="V158" s="7"/>
      <c r="W158" s="7"/>
      <c r="X158" s="7"/>
    </row>
    <row r="159" spans="1:24" x14ac:dyDescent="0.25">
      <c r="A159" s="332"/>
      <c r="B159" s="68" t="s">
        <v>2</v>
      </c>
      <c r="C159" s="170">
        <v>561</v>
      </c>
      <c r="D159" s="170">
        <v>787</v>
      </c>
      <c r="E159" s="170">
        <v>1245</v>
      </c>
      <c r="F159" s="170">
        <v>144</v>
      </c>
      <c r="G159" s="397">
        <f>SUM(C159:F159)</f>
        <v>2737</v>
      </c>
      <c r="H159" s="394"/>
      <c r="I159" s="395"/>
      <c r="K159" s="7"/>
      <c r="L159"/>
      <c r="M159"/>
      <c r="N159"/>
      <c r="O159"/>
      <c r="P159"/>
      <c r="Q159"/>
      <c r="R159"/>
      <c r="S159" s="7"/>
      <c r="T159" s="7"/>
      <c r="U159" s="7"/>
      <c r="V159" s="7"/>
      <c r="W159" s="7"/>
      <c r="X159" s="7"/>
    </row>
    <row r="160" spans="1:24" x14ac:dyDescent="0.25">
      <c r="A160" s="332"/>
      <c r="B160" s="68"/>
      <c r="C160" s="398">
        <f>C159/G159</f>
        <v>0.20496894409937888</v>
      </c>
      <c r="D160" s="398">
        <f>D159/G159</f>
        <v>0.28754110339788091</v>
      </c>
      <c r="E160" s="398">
        <f>E159/G159</f>
        <v>0.4548776032151991</v>
      </c>
      <c r="F160" s="398">
        <f>F159/G159</f>
        <v>5.2612349287541105E-2</v>
      </c>
      <c r="G160" s="396"/>
      <c r="H160" s="394"/>
      <c r="I160" s="395"/>
      <c r="K160" s="7"/>
      <c r="L160"/>
      <c r="M160"/>
      <c r="N160"/>
      <c r="O160"/>
      <c r="P160"/>
      <c r="Q160"/>
      <c r="R160"/>
      <c r="S160" s="7"/>
      <c r="T160" s="7"/>
      <c r="U160" s="7"/>
      <c r="V160" s="7"/>
      <c r="W160" s="7"/>
      <c r="X160" s="7"/>
    </row>
    <row r="161" spans="1:24" x14ac:dyDescent="0.25">
      <c r="B161" s="236" t="s">
        <v>518</v>
      </c>
      <c r="K161" s="7"/>
      <c r="L161"/>
      <c r="M161"/>
      <c r="N161"/>
      <c r="O161"/>
      <c r="P161"/>
      <c r="Q161"/>
      <c r="R161"/>
      <c r="S161" s="7"/>
      <c r="T161" s="7"/>
      <c r="U161" s="7"/>
      <c r="V161" s="7"/>
      <c r="W161" s="7"/>
      <c r="X161" s="7"/>
    </row>
    <row r="162" spans="1:24" x14ac:dyDescent="0.25">
      <c r="K162" s="7"/>
      <c r="L162"/>
      <c r="M162"/>
      <c r="N162"/>
      <c r="O162"/>
      <c r="P162"/>
      <c r="Q162"/>
      <c r="R162"/>
      <c r="S162" s="7"/>
      <c r="T162" s="7"/>
      <c r="U162" s="7"/>
      <c r="V162" s="7"/>
      <c r="W162" s="7"/>
      <c r="X162" s="7"/>
    </row>
    <row r="163" spans="1:24" x14ac:dyDescent="0.25">
      <c r="B163" s="24" t="s">
        <v>411</v>
      </c>
      <c r="K163" s="7"/>
      <c r="L163"/>
      <c r="M163"/>
      <c r="N163"/>
      <c r="O163"/>
      <c r="P163"/>
      <c r="Q163"/>
      <c r="R163"/>
      <c r="S163" s="7"/>
      <c r="T163" s="7"/>
      <c r="U163" s="7"/>
      <c r="V163" s="7"/>
      <c r="W163" s="7"/>
      <c r="X163" s="7"/>
    </row>
    <row r="164" spans="1:24" ht="28.5" x14ac:dyDescent="0.25">
      <c r="A164" s="332"/>
      <c r="B164" s="65"/>
      <c r="C164" s="30" t="s">
        <v>216</v>
      </c>
      <c r="D164" s="30" t="s">
        <v>217</v>
      </c>
      <c r="E164" s="30" t="s">
        <v>218</v>
      </c>
      <c r="F164" s="305" t="s">
        <v>571</v>
      </c>
      <c r="G164" s="305" t="s">
        <v>476</v>
      </c>
      <c r="H164" s="303" t="s">
        <v>87</v>
      </c>
      <c r="K164" s="7"/>
      <c r="L164"/>
      <c r="M164"/>
      <c r="N164"/>
      <c r="O164"/>
      <c r="P164"/>
      <c r="Q164"/>
      <c r="R164"/>
      <c r="S164" s="7"/>
      <c r="T164" s="7"/>
      <c r="U164" s="7"/>
      <c r="V164" s="7"/>
      <c r="W164" s="7"/>
      <c r="X164" s="7"/>
    </row>
    <row r="165" spans="1:24" x14ac:dyDescent="0.25">
      <c r="A165" s="332"/>
      <c r="B165" s="68" t="s">
        <v>2</v>
      </c>
      <c r="C165" s="310">
        <v>689</v>
      </c>
      <c r="D165" s="310">
        <v>427</v>
      </c>
      <c r="E165" s="310">
        <v>99</v>
      </c>
      <c r="F165" s="311">
        <v>674</v>
      </c>
      <c r="G165" s="311">
        <v>2737</v>
      </c>
      <c r="H165" s="298"/>
      <c r="K165" s="7"/>
      <c r="L165"/>
      <c r="M165"/>
      <c r="N165"/>
      <c r="O165"/>
      <c r="P165"/>
      <c r="Q165"/>
      <c r="R165"/>
      <c r="S165" s="7"/>
      <c r="T165" s="7"/>
      <c r="U165" s="7"/>
      <c r="V165" s="7"/>
      <c r="W165" s="7"/>
      <c r="X165" s="7"/>
    </row>
    <row r="166" spans="1:24" x14ac:dyDescent="0.25">
      <c r="A166" s="332"/>
      <c r="B166" s="68" t="s">
        <v>24</v>
      </c>
      <c r="C166" s="66">
        <f>C165/G165</f>
        <v>0.25173547679941544</v>
      </c>
      <c r="D166" s="66">
        <f>D165/G165</f>
        <v>0.15601023017902813</v>
      </c>
      <c r="E166" s="66">
        <f>E165/G165</f>
        <v>3.617099013518451E-2</v>
      </c>
      <c r="F166" s="66">
        <f>F165/G165</f>
        <v>0.2462550237486299</v>
      </c>
      <c r="H166" s="304"/>
      <c r="I166" s="298"/>
      <c r="K166" s="7"/>
      <c r="L166"/>
      <c r="M166"/>
      <c r="N166"/>
      <c r="O166"/>
      <c r="P166"/>
      <c r="Q166"/>
      <c r="R166"/>
      <c r="S166" s="7"/>
      <c r="T166" s="7"/>
      <c r="U166" s="7"/>
      <c r="V166" s="7"/>
      <c r="W166" s="7"/>
      <c r="X166" s="7"/>
    </row>
    <row r="167" spans="1:24" x14ac:dyDescent="0.25">
      <c r="B167" s="236" t="s">
        <v>518</v>
      </c>
      <c r="H167" s="176"/>
      <c r="K167" s="7"/>
      <c r="L167"/>
      <c r="M167"/>
      <c r="N167"/>
      <c r="O167"/>
      <c r="P167"/>
      <c r="Q167"/>
      <c r="R167"/>
      <c r="S167" s="7"/>
      <c r="T167" s="7"/>
      <c r="U167" s="7"/>
      <c r="V167" s="7"/>
      <c r="W167" s="7"/>
      <c r="X167" s="7"/>
    </row>
    <row r="168" spans="1:24" x14ac:dyDescent="0.25">
      <c r="C168" s="165"/>
      <c r="D168" s="165"/>
      <c r="E168" s="165"/>
      <c r="F168" s="165"/>
      <c r="G168" s="165"/>
      <c r="H168" s="165"/>
      <c r="K168" s="7"/>
      <c r="L168"/>
      <c r="M168"/>
      <c r="N168"/>
      <c r="O168"/>
      <c r="P168"/>
      <c r="Q168"/>
      <c r="R168"/>
      <c r="S168" s="7"/>
      <c r="T168" s="7"/>
      <c r="U168" s="7"/>
      <c r="V168" s="7"/>
      <c r="W168" s="7"/>
      <c r="X168" s="7"/>
    </row>
    <row r="169" spans="1:24" x14ac:dyDescent="0.25">
      <c r="B169" s="24" t="s">
        <v>361</v>
      </c>
      <c r="K169" s="7"/>
      <c r="L169"/>
      <c r="M169"/>
      <c r="N169"/>
      <c r="O169"/>
      <c r="P169"/>
      <c r="Q169"/>
      <c r="R169"/>
      <c r="S169" s="7"/>
      <c r="T169" s="7"/>
      <c r="U169" s="7"/>
      <c r="V169" s="7"/>
      <c r="W169" s="7"/>
      <c r="X169" s="7"/>
    </row>
    <row r="170" spans="1:24" x14ac:dyDescent="0.25">
      <c r="B170" s="65"/>
      <c r="C170" s="30" t="s">
        <v>219</v>
      </c>
      <c r="D170" s="30" t="s">
        <v>220</v>
      </c>
      <c r="E170" s="30" t="s">
        <v>221</v>
      </c>
      <c r="F170" s="30" t="s">
        <v>222</v>
      </c>
      <c r="G170" s="30" t="s">
        <v>223</v>
      </c>
      <c r="H170" s="30" t="s">
        <v>47</v>
      </c>
      <c r="K170" s="7"/>
      <c r="L170"/>
      <c r="M170"/>
      <c r="N170"/>
      <c r="O170"/>
      <c r="P170"/>
      <c r="Q170" s="44"/>
      <c r="R170" s="44"/>
      <c r="S170" s="12"/>
      <c r="T170" s="12"/>
      <c r="U170" s="12"/>
      <c r="V170" s="12"/>
      <c r="W170" s="12"/>
      <c r="X170" s="7"/>
    </row>
    <row r="171" spans="1:24" x14ac:dyDescent="0.25">
      <c r="B171" s="68" t="s">
        <v>224</v>
      </c>
      <c r="C171" s="310">
        <v>1218</v>
      </c>
      <c r="D171" s="310">
        <v>374</v>
      </c>
      <c r="E171" s="310">
        <v>998</v>
      </c>
      <c r="F171" s="310">
        <v>1014</v>
      </c>
      <c r="G171" s="310">
        <v>2701</v>
      </c>
      <c r="H171" s="310">
        <v>6305</v>
      </c>
      <c r="K171" s="7"/>
      <c r="L171"/>
      <c r="M171"/>
      <c r="N171"/>
      <c r="O171"/>
      <c r="P171"/>
      <c r="Q171" s="44"/>
      <c r="R171" s="44"/>
      <c r="S171" s="12"/>
      <c r="T171" s="12"/>
      <c r="U171" s="12"/>
      <c r="V171" s="12"/>
      <c r="W171" s="12"/>
      <c r="X171" s="7"/>
    </row>
    <row r="172" spans="1:24" x14ac:dyDescent="0.25">
      <c r="B172" s="68" t="s">
        <v>225</v>
      </c>
      <c r="C172" s="171">
        <f>C171/$H171</f>
        <v>0.19318001586042824</v>
      </c>
      <c r="D172" s="171">
        <f t="shared" ref="D172:G172" si="64">D171/$H171</f>
        <v>5.9318001586042821E-2</v>
      </c>
      <c r="E172" s="171">
        <f t="shared" si="64"/>
        <v>0.15828707375099127</v>
      </c>
      <c r="F172" s="171">
        <f t="shared" si="64"/>
        <v>0.16082474226804125</v>
      </c>
      <c r="G172" s="171">
        <f t="shared" si="64"/>
        <v>0.42839016653449641</v>
      </c>
      <c r="H172" s="66">
        <v>1</v>
      </c>
      <c r="K172" s="7"/>
      <c r="L172"/>
      <c r="M172"/>
      <c r="N172"/>
      <c r="O172"/>
      <c r="P172"/>
      <c r="Q172" s="44"/>
      <c r="R172" s="44"/>
      <c r="S172" s="12"/>
      <c r="T172" s="12"/>
      <c r="U172" s="12"/>
      <c r="V172" s="12"/>
      <c r="W172" s="12"/>
      <c r="X172" s="7"/>
    </row>
    <row r="173" spans="1:24" x14ac:dyDescent="0.25">
      <c r="B173" s="59" t="s">
        <v>226</v>
      </c>
      <c r="K173" s="7"/>
      <c r="L173"/>
      <c r="M173"/>
      <c r="N173"/>
      <c r="O173"/>
      <c r="P173"/>
      <c r="Q173" s="44"/>
      <c r="R173" s="44"/>
      <c r="S173" s="12"/>
      <c r="T173" s="12"/>
      <c r="U173" s="12"/>
      <c r="V173" s="12"/>
      <c r="W173" s="12"/>
      <c r="X173" s="7"/>
    </row>
    <row r="174" spans="1:24" x14ac:dyDescent="0.25">
      <c r="K174" s="7"/>
      <c r="L174"/>
      <c r="M174"/>
      <c r="N174"/>
      <c r="O174"/>
      <c r="P174"/>
      <c r="Q174" s="44"/>
      <c r="R174" s="44"/>
      <c r="S174" s="12"/>
      <c r="T174" s="12"/>
      <c r="U174" s="12"/>
      <c r="V174" s="12"/>
      <c r="W174" s="12"/>
      <c r="X174" s="7"/>
    </row>
    <row r="175" spans="1:24" x14ac:dyDescent="0.25">
      <c r="K175" s="7"/>
      <c r="L175"/>
      <c r="M175"/>
      <c r="N175"/>
      <c r="O175"/>
      <c r="P175"/>
      <c r="Q175" s="44"/>
      <c r="R175" s="44"/>
      <c r="S175" s="12"/>
      <c r="T175" s="12"/>
      <c r="U175" s="12"/>
      <c r="V175" s="12"/>
      <c r="W175" s="12"/>
      <c r="X175" s="7"/>
    </row>
    <row r="176" spans="1:24" x14ac:dyDescent="0.25">
      <c r="K176" s="7"/>
      <c r="L176"/>
      <c r="M176"/>
      <c r="N176"/>
      <c r="O176"/>
      <c r="P176"/>
      <c r="Q176" s="44"/>
      <c r="R176" s="44"/>
      <c r="S176" s="12"/>
      <c r="T176" s="12"/>
      <c r="U176" s="12"/>
      <c r="V176" s="12"/>
      <c r="W176" s="12"/>
      <c r="X176" s="7"/>
    </row>
    <row r="177" spans="11:24" x14ac:dyDescent="0.25">
      <c r="K177" s="7"/>
      <c r="L177"/>
      <c r="M177"/>
      <c r="N177"/>
      <c r="O177"/>
      <c r="P177"/>
      <c r="Q177" s="44"/>
      <c r="R177" s="44"/>
      <c r="S177" s="12"/>
      <c r="T177" s="12"/>
      <c r="U177" s="12"/>
      <c r="V177" s="12"/>
      <c r="W177" s="12"/>
      <c r="X177" s="7"/>
    </row>
    <row r="178" spans="11:24" x14ac:dyDescent="0.25">
      <c r="K178" s="7"/>
      <c r="L178"/>
      <c r="M178"/>
      <c r="N178"/>
      <c r="O178"/>
      <c r="P178"/>
      <c r="Q178" s="44"/>
      <c r="R178" s="44"/>
      <c r="S178" s="12"/>
      <c r="T178" s="12"/>
      <c r="U178" s="12"/>
      <c r="V178" s="12"/>
      <c r="W178" s="12"/>
      <c r="X178" s="7"/>
    </row>
    <row r="179" spans="11:24" x14ac:dyDescent="0.25">
      <c r="K179" s="7"/>
      <c r="L179"/>
      <c r="M179"/>
      <c r="N179"/>
      <c r="O179"/>
      <c r="P179"/>
      <c r="Q179"/>
      <c r="R179"/>
      <c r="S179" s="7"/>
      <c r="T179" s="7"/>
      <c r="U179" s="7"/>
      <c r="V179" s="7"/>
      <c r="W179" s="7"/>
      <c r="X179" s="7"/>
    </row>
    <row r="180" spans="11:24" x14ac:dyDescent="0.25">
      <c r="K180" s="7"/>
      <c r="L180"/>
      <c r="M180"/>
      <c r="N180"/>
      <c r="O180"/>
      <c r="P180"/>
      <c r="Q180"/>
      <c r="R180"/>
      <c r="S180" s="7"/>
      <c r="T180" s="7"/>
      <c r="U180" s="7"/>
      <c r="V180" s="7"/>
      <c r="W180" s="7"/>
      <c r="X180" s="7"/>
    </row>
    <row r="181" spans="11:24" x14ac:dyDescent="0.25">
      <c r="K181" s="7"/>
      <c r="L181"/>
      <c r="M181"/>
      <c r="N181"/>
      <c r="O181"/>
      <c r="P181"/>
      <c r="Q181"/>
      <c r="R181"/>
      <c r="S181" s="7"/>
      <c r="T181" s="7"/>
      <c r="U181" s="7"/>
      <c r="V181" s="7"/>
      <c r="W181" s="7"/>
      <c r="X181" s="7"/>
    </row>
    <row r="182" spans="11:24" x14ac:dyDescent="0.25">
      <c r="K182" s="7"/>
      <c r="L182"/>
      <c r="M182"/>
      <c r="N182"/>
      <c r="O182"/>
      <c r="P182"/>
      <c r="Q182"/>
      <c r="R182"/>
      <c r="S182" s="7"/>
      <c r="T182" s="7"/>
      <c r="U182" s="7"/>
      <c r="V182" s="7"/>
      <c r="W182" s="7"/>
      <c r="X182" s="7"/>
    </row>
    <row r="183" spans="11:24" x14ac:dyDescent="0.25">
      <c r="K183" s="7"/>
      <c r="L183"/>
      <c r="M183"/>
      <c r="N183"/>
      <c r="O183"/>
      <c r="P183"/>
      <c r="Q183"/>
      <c r="R183"/>
      <c r="S183" s="7"/>
      <c r="T183" s="7"/>
      <c r="U183" s="7"/>
      <c r="V183" s="7"/>
      <c r="W183" s="7"/>
      <c r="X183" s="7"/>
    </row>
    <row r="184" spans="11:24" x14ac:dyDescent="0.25">
      <c r="K184" s="7"/>
      <c r="L184"/>
      <c r="M184"/>
      <c r="N184"/>
      <c r="O184"/>
      <c r="P184"/>
      <c r="Q184"/>
      <c r="R184"/>
      <c r="S184" s="7"/>
      <c r="T184" s="7"/>
      <c r="U184" s="7"/>
      <c r="V184" s="7"/>
      <c r="W184" s="7"/>
      <c r="X184" s="7"/>
    </row>
    <row r="185" spans="11:24" x14ac:dyDescent="0.25">
      <c r="K185" s="7"/>
      <c r="L185"/>
      <c r="M185"/>
      <c r="N185"/>
      <c r="O185"/>
      <c r="P185"/>
      <c r="Q185"/>
      <c r="R185"/>
      <c r="S185" s="7"/>
      <c r="T185" s="7"/>
      <c r="U185" s="7"/>
      <c r="V185" s="7"/>
      <c r="W185" s="7"/>
      <c r="X185" s="7"/>
    </row>
    <row r="186" spans="11:24" x14ac:dyDescent="0.25">
      <c r="K186" s="7"/>
      <c r="L186"/>
      <c r="M186"/>
      <c r="N186"/>
      <c r="O186"/>
      <c r="P186"/>
      <c r="Q186"/>
      <c r="R186"/>
      <c r="S186" s="7"/>
      <c r="T186" s="7"/>
      <c r="U186" s="7"/>
      <c r="V186" s="7"/>
      <c r="W186" s="7"/>
      <c r="X186" s="7"/>
    </row>
    <row r="187" spans="11:24" x14ac:dyDescent="0.25">
      <c r="K187" s="7"/>
      <c r="L187"/>
      <c r="M187"/>
      <c r="N187"/>
      <c r="O187"/>
      <c r="P187"/>
      <c r="Q187"/>
      <c r="R187"/>
      <c r="S187" s="7"/>
      <c r="T187" s="7"/>
      <c r="U187" s="7"/>
      <c r="V187" s="7"/>
      <c r="W187" s="7"/>
      <c r="X187" s="7"/>
    </row>
    <row r="188" spans="11:24" x14ac:dyDescent="0.25">
      <c r="K188" s="7"/>
      <c r="L188"/>
      <c r="M188"/>
      <c r="N188"/>
      <c r="O188"/>
      <c r="P188"/>
      <c r="Q188"/>
      <c r="R188"/>
      <c r="S188" s="7"/>
      <c r="T188" s="7"/>
      <c r="U188" s="7"/>
      <c r="V188" s="7"/>
      <c r="W188" s="7"/>
      <c r="X188" s="7"/>
    </row>
    <row r="189" spans="11:24" x14ac:dyDescent="0.25">
      <c r="K189" s="7"/>
      <c r="L189"/>
      <c r="M189"/>
      <c r="N189"/>
      <c r="O189"/>
      <c r="P189"/>
      <c r="Q189"/>
      <c r="R189"/>
      <c r="S189" s="7"/>
      <c r="T189" s="7"/>
      <c r="U189" s="7"/>
      <c r="V189" s="7"/>
      <c r="W189" s="7"/>
      <c r="X189" s="7"/>
    </row>
    <row r="190" spans="11:24" x14ac:dyDescent="0.25">
      <c r="K190" s="7"/>
      <c r="L190"/>
      <c r="M190"/>
      <c r="N190"/>
      <c r="O190"/>
      <c r="P190"/>
      <c r="Q190"/>
      <c r="R190"/>
      <c r="S190" s="7"/>
      <c r="T190" s="7"/>
      <c r="U190" s="7"/>
      <c r="V190" s="7"/>
      <c r="W190" s="7"/>
      <c r="X190" s="7"/>
    </row>
    <row r="191" spans="11:24" x14ac:dyDescent="0.25">
      <c r="K191" s="7"/>
      <c r="L191"/>
      <c r="M191"/>
      <c r="N191"/>
      <c r="O191"/>
      <c r="P191"/>
      <c r="Q191"/>
      <c r="R191"/>
      <c r="S191" s="7"/>
      <c r="T191" s="7"/>
      <c r="U191" s="7"/>
      <c r="V191" s="7"/>
      <c r="W191" s="7"/>
      <c r="X191" s="7"/>
    </row>
    <row r="192" spans="11:24" x14ac:dyDescent="0.25">
      <c r="K192" s="7"/>
      <c r="L192"/>
      <c r="M192"/>
      <c r="N192"/>
      <c r="O192"/>
      <c r="P192"/>
      <c r="Q192"/>
      <c r="R192"/>
      <c r="S192" s="7"/>
      <c r="T192" s="7"/>
      <c r="U192" s="7"/>
      <c r="V192" s="7"/>
      <c r="W192" s="7"/>
      <c r="X192" s="7"/>
    </row>
    <row r="193" spans="11:24" x14ac:dyDescent="0.25">
      <c r="K193" s="7"/>
      <c r="L193"/>
      <c r="M193"/>
      <c r="N193"/>
      <c r="O193"/>
      <c r="P193"/>
      <c r="Q193"/>
      <c r="R193"/>
      <c r="S193" s="7"/>
      <c r="T193" s="7"/>
      <c r="U193" s="7"/>
      <c r="V193" s="7"/>
      <c r="W193" s="7"/>
      <c r="X193" s="7"/>
    </row>
    <row r="194" spans="11:24" x14ac:dyDescent="0.25">
      <c r="K194" s="7"/>
      <c r="L194"/>
      <c r="M194"/>
      <c r="N194"/>
      <c r="O194"/>
      <c r="P194"/>
      <c r="Q194"/>
      <c r="R194"/>
      <c r="S194" s="7"/>
      <c r="T194" s="7"/>
      <c r="U194" s="7"/>
      <c r="V194" s="7"/>
      <c r="W194" s="7"/>
      <c r="X194" s="7"/>
    </row>
    <row r="195" spans="11:24" x14ac:dyDescent="0.25">
      <c r="K195" s="7"/>
      <c r="L195"/>
      <c r="M195"/>
      <c r="N195"/>
      <c r="O195"/>
      <c r="P195"/>
      <c r="Q195"/>
      <c r="R195"/>
      <c r="S195" s="7"/>
      <c r="T195" s="7"/>
      <c r="U195" s="7"/>
      <c r="V195" s="7"/>
      <c r="W195" s="7"/>
      <c r="X195" s="7"/>
    </row>
    <row r="196" spans="11:24" x14ac:dyDescent="0.25">
      <c r="K196" s="7"/>
      <c r="L196"/>
      <c r="M196"/>
      <c r="N196"/>
      <c r="O196"/>
      <c r="P196"/>
      <c r="Q196"/>
      <c r="R196"/>
      <c r="S196" s="7"/>
      <c r="T196" s="7"/>
      <c r="U196" s="7"/>
      <c r="V196" s="7"/>
      <c r="W196" s="7"/>
      <c r="X196" s="7"/>
    </row>
    <row r="197" spans="11:24" x14ac:dyDescent="0.25">
      <c r="K197" s="7"/>
      <c r="L197"/>
      <c r="M197"/>
      <c r="N197"/>
      <c r="O197"/>
      <c r="P197"/>
      <c r="Q197"/>
      <c r="R197"/>
      <c r="S197" s="7"/>
      <c r="T197" s="7"/>
      <c r="U197" s="7"/>
      <c r="V197" s="7"/>
      <c r="W197" s="7"/>
      <c r="X197" s="7"/>
    </row>
    <row r="198" spans="11:24" x14ac:dyDescent="0.25">
      <c r="K198" s="7"/>
      <c r="L198"/>
      <c r="M198"/>
      <c r="N198"/>
      <c r="O198"/>
      <c r="P198"/>
      <c r="Q198"/>
      <c r="R198"/>
      <c r="S198" s="7"/>
      <c r="T198" s="7"/>
      <c r="U198" s="7"/>
      <c r="V198" s="7"/>
      <c r="W198" s="7"/>
      <c r="X198" s="7"/>
    </row>
    <row r="199" spans="11:24" x14ac:dyDescent="0.25">
      <c r="K199" s="7"/>
      <c r="L199"/>
      <c r="M199"/>
      <c r="N199"/>
      <c r="O199"/>
      <c r="P199"/>
      <c r="Q199"/>
      <c r="R199"/>
      <c r="S199" s="7"/>
      <c r="T199" s="7"/>
      <c r="U199" s="7"/>
      <c r="V199" s="7"/>
      <c r="W199" s="7"/>
      <c r="X199" s="7"/>
    </row>
    <row r="200" spans="11:24" x14ac:dyDescent="0.25">
      <c r="K200" s="7"/>
      <c r="L200"/>
      <c r="M200"/>
      <c r="N200"/>
      <c r="O200"/>
      <c r="P200"/>
      <c r="Q200"/>
      <c r="R200"/>
      <c r="S200" s="7"/>
      <c r="T200" s="7"/>
      <c r="U200" s="7"/>
      <c r="V200" s="7"/>
      <c r="W200" s="7"/>
      <c r="X200" s="7"/>
    </row>
    <row r="201" spans="11:24" x14ac:dyDescent="0.25">
      <c r="K201" s="7"/>
      <c r="L201"/>
      <c r="M201"/>
      <c r="N201"/>
      <c r="O201"/>
      <c r="P201"/>
      <c r="Q201"/>
      <c r="R201"/>
      <c r="S201" s="7"/>
      <c r="T201" s="7"/>
      <c r="U201" s="7"/>
      <c r="V201" s="7"/>
      <c r="W201" s="7"/>
      <c r="X201" s="7"/>
    </row>
    <row r="202" spans="11:24" x14ac:dyDescent="0.25">
      <c r="K202" s="7"/>
      <c r="L202"/>
      <c r="M202"/>
      <c r="N202"/>
      <c r="O202"/>
      <c r="P202"/>
      <c r="Q202"/>
      <c r="R202"/>
      <c r="S202" s="7"/>
      <c r="T202" s="7"/>
      <c r="U202" s="7"/>
      <c r="V202" s="7"/>
      <c r="W202" s="7"/>
      <c r="X202" s="7"/>
    </row>
    <row r="203" spans="11:24" x14ac:dyDescent="0.25">
      <c r="K203" s="7"/>
      <c r="L203"/>
      <c r="M203"/>
      <c r="N203"/>
      <c r="O203"/>
      <c r="P203"/>
      <c r="Q203"/>
      <c r="R203"/>
      <c r="S203" s="7"/>
      <c r="T203" s="7"/>
      <c r="U203" s="7"/>
      <c r="V203" s="7"/>
      <c r="W203" s="7"/>
      <c r="X203" s="7"/>
    </row>
    <row r="204" spans="11:24" x14ac:dyDescent="0.25">
      <c r="K204" s="7"/>
      <c r="L204"/>
      <c r="M204"/>
      <c r="N204"/>
      <c r="O204"/>
      <c r="P204"/>
      <c r="Q204"/>
      <c r="R204"/>
      <c r="S204" s="7"/>
      <c r="T204" s="7"/>
      <c r="U204" s="7"/>
      <c r="V204" s="7"/>
      <c r="W204" s="7"/>
      <c r="X204" s="7"/>
    </row>
    <row r="205" spans="11:24" x14ac:dyDescent="0.25">
      <c r="K205" s="7"/>
      <c r="L205"/>
      <c r="M205"/>
      <c r="N205"/>
      <c r="O205"/>
      <c r="P205"/>
      <c r="Q205"/>
      <c r="R205"/>
      <c r="S205" s="7"/>
      <c r="T205" s="7"/>
      <c r="U205" s="7"/>
      <c r="V205" s="7"/>
      <c r="W205" s="7"/>
      <c r="X205" s="7"/>
    </row>
    <row r="206" spans="11:24" x14ac:dyDescent="0.25">
      <c r="K206" s="7"/>
      <c r="L206"/>
      <c r="M206"/>
      <c r="N206"/>
      <c r="O206"/>
      <c r="P206"/>
      <c r="Q206"/>
      <c r="R206"/>
      <c r="S206" s="7"/>
      <c r="T206" s="7"/>
      <c r="U206" s="7"/>
      <c r="V206" s="7"/>
      <c r="W206" s="7"/>
      <c r="X206" s="7"/>
    </row>
    <row r="207" spans="11:24" x14ac:dyDescent="0.25">
      <c r="K207" s="7"/>
      <c r="L207"/>
      <c r="M207"/>
      <c r="N207"/>
      <c r="O207"/>
      <c r="P207"/>
      <c r="Q207"/>
      <c r="R207"/>
      <c r="S207" s="7"/>
      <c r="T207" s="7"/>
      <c r="U207" s="7"/>
      <c r="V207" s="7"/>
      <c r="W207" s="7"/>
      <c r="X207" s="7"/>
    </row>
    <row r="208" spans="11:24" x14ac:dyDescent="0.25">
      <c r="K208" s="7"/>
      <c r="L208"/>
      <c r="M208"/>
      <c r="N208"/>
      <c r="O208"/>
      <c r="P208"/>
      <c r="Q208"/>
      <c r="R208"/>
      <c r="S208" s="7"/>
      <c r="T208" s="7"/>
      <c r="U208" s="7"/>
      <c r="V208" s="7"/>
      <c r="W208" s="7"/>
      <c r="X208" s="7"/>
    </row>
    <row r="209" spans="11:24" x14ac:dyDescent="0.25">
      <c r="K209" s="7"/>
      <c r="L209"/>
      <c r="M209"/>
      <c r="N209"/>
      <c r="O209"/>
      <c r="P209"/>
      <c r="Q209"/>
      <c r="R209"/>
      <c r="S209" s="7"/>
      <c r="T209" s="7"/>
      <c r="U209" s="7"/>
      <c r="V209" s="7"/>
      <c r="W209" s="7"/>
      <c r="X209" s="7"/>
    </row>
    <row r="210" spans="11:24" x14ac:dyDescent="0.25">
      <c r="K210" s="7"/>
      <c r="L210"/>
      <c r="M210"/>
      <c r="N210"/>
      <c r="O210"/>
      <c r="P210"/>
      <c r="Q210"/>
      <c r="R210"/>
      <c r="S210" s="7"/>
      <c r="T210" s="7"/>
      <c r="U210" s="7"/>
      <c r="V210" s="7"/>
      <c r="W210" s="7"/>
      <c r="X210" s="7"/>
    </row>
    <row r="211" spans="11:24" x14ac:dyDescent="0.25">
      <c r="K211" s="7"/>
      <c r="L211"/>
      <c r="M211"/>
      <c r="N211"/>
      <c r="O211"/>
      <c r="P211"/>
      <c r="Q211"/>
      <c r="R211"/>
      <c r="S211" s="7"/>
      <c r="T211" s="7"/>
      <c r="U211" s="7"/>
      <c r="V211" s="7"/>
      <c r="W211" s="7"/>
      <c r="X211" s="7"/>
    </row>
    <row r="212" spans="11:24" x14ac:dyDescent="0.25">
      <c r="K212" s="7"/>
      <c r="L212"/>
      <c r="M212"/>
      <c r="N212"/>
      <c r="O212"/>
      <c r="P212"/>
      <c r="Q212"/>
      <c r="R212"/>
      <c r="S212" s="7"/>
      <c r="T212" s="7"/>
      <c r="U212" s="7"/>
      <c r="V212" s="7"/>
      <c r="W212" s="7"/>
      <c r="X212" s="7"/>
    </row>
    <row r="213" spans="11:24" x14ac:dyDescent="0.25">
      <c r="K213" s="7"/>
      <c r="L213"/>
      <c r="M213"/>
      <c r="N213"/>
      <c r="O213"/>
      <c r="P213"/>
      <c r="Q213"/>
      <c r="R213"/>
      <c r="S213" s="7"/>
      <c r="T213" s="7"/>
      <c r="U213" s="7"/>
      <c r="V213" s="7"/>
      <c r="W213" s="7"/>
      <c r="X213" s="7"/>
    </row>
    <row r="214" spans="11:24" x14ac:dyDescent="0.25">
      <c r="K214" s="7"/>
      <c r="L214"/>
      <c r="M214"/>
      <c r="N214"/>
      <c r="O214"/>
      <c r="P214"/>
      <c r="Q214"/>
      <c r="R214"/>
      <c r="S214" s="7"/>
      <c r="T214" s="7"/>
      <c r="U214" s="7"/>
      <c r="V214" s="7"/>
      <c r="W214" s="7"/>
      <c r="X214" s="7"/>
    </row>
    <row r="215" spans="11:24" x14ac:dyDescent="0.25">
      <c r="K215" s="7"/>
      <c r="L215"/>
      <c r="M215"/>
      <c r="N215"/>
      <c r="O215"/>
      <c r="P215"/>
      <c r="Q215"/>
      <c r="R215"/>
      <c r="S215" s="7"/>
      <c r="T215" s="7"/>
      <c r="U215" s="7"/>
      <c r="V215" s="7"/>
      <c r="W215" s="7"/>
      <c r="X215" s="7"/>
    </row>
    <row r="216" spans="11:24" x14ac:dyDescent="0.25">
      <c r="K216" s="7"/>
      <c r="L216"/>
      <c r="M216"/>
      <c r="N216"/>
      <c r="O216"/>
      <c r="P216"/>
      <c r="Q216"/>
      <c r="R216"/>
      <c r="S216" s="7"/>
      <c r="T216" s="7"/>
      <c r="U216" s="7"/>
      <c r="V216" s="7"/>
      <c r="W216" s="7"/>
      <c r="X216" s="7"/>
    </row>
    <row r="217" spans="11:24" x14ac:dyDescent="0.25">
      <c r="K217" s="7"/>
      <c r="L217"/>
      <c r="M217"/>
      <c r="N217"/>
      <c r="O217"/>
      <c r="P217"/>
      <c r="Q217"/>
      <c r="R217"/>
      <c r="S217" s="7"/>
      <c r="T217" s="7"/>
      <c r="U217" s="7"/>
      <c r="V217" s="7"/>
      <c r="W217" s="7"/>
      <c r="X217" s="7"/>
    </row>
    <row r="218" spans="11:24" x14ac:dyDescent="0.25">
      <c r="K218" s="7"/>
      <c r="L218"/>
      <c r="M218"/>
      <c r="N218"/>
      <c r="O218"/>
      <c r="P218"/>
      <c r="Q218"/>
      <c r="R218"/>
      <c r="S218" s="7"/>
      <c r="T218" s="7"/>
      <c r="U218" s="7"/>
      <c r="V218" s="7"/>
      <c r="W218" s="7"/>
      <c r="X218" s="7"/>
    </row>
    <row r="219" spans="11:24" x14ac:dyDescent="0.25">
      <c r="K219" s="7"/>
      <c r="L219"/>
      <c r="M219"/>
      <c r="N219"/>
      <c r="O219"/>
      <c r="P219"/>
      <c r="Q219"/>
      <c r="R219"/>
      <c r="S219" s="7"/>
      <c r="T219" s="7"/>
      <c r="U219" s="7"/>
      <c r="V219" s="7"/>
      <c r="W219" s="7"/>
      <c r="X219" s="7"/>
    </row>
    <row r="220" spans="11:24" x14ac:dyDescent="0.25">
      <c r="K220" s="7"/>
      <c r="L220"/>
      <c r="M220"/>
      <c r="N220"/>
      <c r="O220"/>
      <c r="P220"/>
      <c r="Q220"/>
      <c r="R220"/>
      <c r="S220" s="7"/>
      <c r="T220" s="7"/>
      <c r="U220" s="7"/>
      <c r="V220" s="7"/>
      <c r="W220" s="7"/>
      <c r="X220" s="7"/>
    </row>
    <row r="221" spans="11:24" x14ac:dyDescent="0.25">
      <c r="K221" s="7"/>
      <c r="L221"/>
      <c r="M221"/>
      <c r="N221"/>
      <c r="O221"/>
      <c r="P221"/>
      <c r="Q221"/>
      <c r="R221"/>
      <c r="S221" s="7"/>
      <c r="T221" s="7"/>
      <c r="U221" s="7"/>
      <c r="V221" s="7"/>
      <c r="W221" s="7"/>
      <c r="X221" s="7"/>
    </row>
    <row r="222" spans="11:24" x14ac:dyDescent="0.25">
      <c r="K222" s="7"/>
      <c r="L222"/>
      <c r="M222"/>
      <c r="N222"/>
      <c r="O222"/>
      <c r="P222"/>
      <c r="Q222"/>
      <c r="R222"/>
      <c r="S222" s="7"/>
      <c r="T222" s="7"/>
      <c r="U222" s="7"/>
      <c r="V222" s="7"/>
      <c r="W222" s="7"/>
      <c r="X222" s="7"/>
    </row>
    <row r="223" spans="11:24" x14ac:dyDescent="0.25">
      <c r="K223" s="7"/>
      <c r="L223"/>
      <c r="M223"/>
      <c r="N223"/>
      <c r="O223"/>
      <c r="P223"/>
      <c r="Q223"/>
      <c r="R223"/>
      <c r="S223" s="7"/>
      <c r="T223" s="7"/>
      <c r="U223" s="7"/>
      <c r="V223" s="7"/>
      <c r="W223" s="7"/>
      <c r="X223" s="7"/>
    </row>
    <row r="224" spans="11:24" x14ac:dyDescent="0.25">
      <c r="K224" s="7"/>
      <c r="L224"/>
      <c r="M224"/>
      <c r="N224"/>
      <c r="O224"/>
      <c r="P224"/>
      <c r="Q224"/>
      <c r="R224"/>
      <c r="S224" s="7"/>
      <c r="T224" s="7"/>
      <c r="U224" s="7"/>
      <c r="V224" s="7"/>
      <c r="W224" s="7"/>
      <c r="X224" s="7"/>
    </row>
    <row r="225" spans="11:24" x14ac:dyDescent="0.25">
      <c r="K225" s="7"/>
      <c r="L225"/>
      <c r="M225"/>
      <c r="N225"/>
      <c r="O225"/>
      <c r="P225"/>
      <c r="Q225"/>
      <c r="R225"/>
      <c r="S225" s="7"/>
      <c r="T225" s="7"/>
      <c r="U225" s="7"/>
      <c r="V225" s="7"/>
      <c r="W225" s="7"/>
      <c r="X225" s="7"/>
    </row>
    <row r="226" spans="11:24" x14ac:dyDescent="0.25">
      <c r="K226" s="7"/>
      <c r="L226"/>
      <c r="M226"/>
      <c r="N226"/>
      <c r="O226"/>
      <c r="P226"/>
      <c r="Q226"/>
      <c r="R226"/>
      <c r="S226" s="7"/>
      <c r="T226" s="7"/>
      <c r="U226" s="7"/>
      <c r="V226" s="7"/>
      <c r="W226" s="7"/>
      <c r="X226" s="7"/>
    </row>
    <row r="227" spans="11:24" x14ac:dyDescent="0.25">
      <c r="K227" s="7"/>
      <c r="L227"/>
      <c r="M227"/>
      <c r="N227"/>
      <c r="O227"/>
      <c r="P227"/>
      <c r="Q227"/>
      <c r="R227"/>
      <c r="S227" s="7"/>
      <c r="T227" s="7"/>
      <c r="U227" s="7"/>
      <c r="V227" s="7"/>
      <c r="W227" s="7"/>
      <c r="X227" s="7"/>
    </row>
    <row r="228" spans="11:24" x14ac:dyDescent="0.25">
      <c r="K228" s="7"/>
      <c r="L228"/>
      <c r="M228"/>
      <c r="N228"/>
      <c r="O228"/>
      <c r="P228"/>
      <c r="Q228"/>
      <c r="R228"/>
      <c r="S228" s="7"/>
      <c r="T228" s="7"/>
      <c r="U228" s="7"/>
      <c r="V228" s="7"/>
      <c r="W228" s="7"/>
      <c r="X228" s="7"/>
    </row>
    <row r="229" spans="11:24" x14ac:dyDescent="0.25">
      <c r="K229" s="7"/>
      <c r="L229"/>
      <c r="M229"/>
      <c r="N229"/>
      <c r="O229"/>
      <c r="P229"/>
      <c r="Q229"/>
      <c r="R229"/>
      <c r="S229" s="7"/>
      <c r="T229" s="7"/>
      <c r="U229" s="7"/>
      <c r="V229" s="7"/>
      <c r="W229" s="7"/>
      <c r="X229" s="7"/>
    </row>
    <row r="230" spans="11:24" x14ac:dyDescent="0.25">
      <c r="K230" s="7"/>
      <c r="L230"/>
      <c r="M230"/>
      <c r="N230"/>
      <c r="O230"/>
      <c r="P230"/>
      <c r="Q230"/>
      <c r="R230"/>
      <c r="S230" s="7"/>
      <c r="T230" s="7"/>
      <c r="U230" s="7"/>
      <c r="V230" s="7"/>
      <c r="W230" s="7"/>
      <c r="X230" s="7"/>
    </row>
    <row r="231" spans="11:24" x14ac:dyDescent="0.25">
      <c r="K231" s="7"/>
      <c r="L231"/>
      <c r="M231"/>
      <c r="N231"/>
      <c r="O231"/>
      <c r="P231"/>
      <c r="Q231"/>
      <c r="R231"/>
      <c r="S231" s="7"/>
      <c r="T231" s="7"/>
      <c r="U231" s="7"/>
      <c r="V231" s="7"/>
      <c r="W231" s="7"/>
      <c r="X231" s="7"/>
    </row>
    <row r="232" spans="11:24" x14ac:dyDescent="0.25">
      <c r="K232" s="7"/>
      <c r="L232"/>
      <c r="M232"/>
      <c r="N232"/>
      <c r="O232"/>
      <c r="P232"/>
      <c r="Q232"/>
      <c r="R232"/>
      <c r="S232" s="7"/>
      <c r="T232" s="7"/>
      <c r="U232" s="7"/>
      <c r="V232" s="7"/>
      <c r="W232" s="7"/>
      <c r="X232" s="7"/>
    </row>
    <row r="233" spans="11:24" x14ac:dyDescent="0.25">
      <c r="K233" s="7"/>
      <c r="L233"/>
      <c r="M233"/>
      <c r="N233"/>
      <c r="O233"/>
      <c r="P233"/>
      <c r="Q233"/>
      <c r="R233"/>
      <c r="S233" s="7"/>
      <c r="T233" s="7"/>
      <c r="U233" s="7"/>
      <c r="V233" s="7"/>
      <c r="W233" s="7"/>
      <c r="X233" s="7"/>
    </row>
    <row r="234" spans="11:24" x14ac:dyDescent="0.25">
      <c r="K234" s="7"/>
      <c r="L234"/>
      <c r="M234"/>
      <c r="N234"/>
      <c r="O234"/>
      <c r="P234"/>
      <c r="Q234"/>
      <c r="R234"/>
      <c r="S234" s="7"/>
      <c r="T234" s="7"/>
      <c r="U234" s="7"/>
      <c r="V234" s="7"/>
      <c r="W234" s="7"/>
      <c r="X234" s="7"/>
    </row>
    <row r="235" spans="11:24" x14ac:dyDescent="0.25">
      <c r="K235" s="7"/>
      <c r="L235"/>
      <c r="M235"/>
      <c r="N235"/>
      <c r="O235"/>
      <c r="P235"/>
      <c r="Q235"/>
      <c r="R235"/>
      <c r="S235" s="7"/>
      <c r="T235" s="7"/>
      <c r="U235" s="7"/>
      <c r="V235" s="7"/>
      <c r="W235" s="7"/>
      <c r="X235" s="7"/>
    </row>
    <row r="236" spans="11:24" x14ac:dyDescent="0.25">
      <c r="K236" s="7"/>
      <c r="L236"/>
      <c r="M236"/>
      <c r="N236"/>
      <c r="O236"/>
      <c r="P236"/>
      <c r="Q236"/>
      <c r="R236"/>
      <c r="S236" s="7"/>
      <c r="T236" s="7"/>
      <c r="U236" s="7"/>
      <c r="V236" s="7"/>
      <c r="W236" s="7"/>
      <c r="X236" s="7"/>
    </row>
    <row r="237" spans="11:24" x14ac:dyDescent="0.25">
      <c r="K237" s="7"/>
      <c r="L237"/>
      <c r="M237"/>
      <c r="N237"/>
      <c r="O237"/>
      <c r="P237"/>
      <c r="Q237"/>
      <c r="R237"/>
      <c r="S237" s="7"/>
      <c r="T237" s="7"/>
      <c r="U237" s="7"/>
      <c r="V237" s="7"/>
      <c r="W237" s="7"/>
      <c r="X237" s="7"/>
    </row>
    <row r="238" spans="11:24" x14ac:dyDescent="0.25">
      <c r="K238" s="7"/>
      <c r="L238"/>
      <c r="M238"/>
      <c r="N238"/>
      <c r="O238"/>
      <c r="P238"/>
      <c r="Q238"/>
      <c r="R238"/>
      <c r="S238" s="7"/>
      <c r="T238" s="7"/>
      <c r="U238" s="7"/>
      <c r="V238" s="7"/>
      <c r="W238" s="7"/>
      <c r="X238" s="7"/>
    </row>
    <row r="239" spans="11:24" x14ac:dyDescent="0.25">
      <c r="K239" s="7"/>
      <c r="L239"/>
      <c r="M239"/>
      <c r="N239"/>
      <c r="O239"/>
      <c r="P239"/>
      <c r="Q239"/>
      <c r="R239"/>
      <c r="S239" s="7"/>
      <c r="T239" s="7"/>
      <c r="U239" s="7"/>
      <c r="V239" s="7"/>
      <c r="W239" s="7"/>
      <c r="X239" s="7"/>
    </row>
    <row r="240" spans="11:24" x14ac:dyDescent="0.25">
      <c r="K240" s="7"/>
      <c r="L240"/>
      <c r="M240"/>
      <c r="N240"/>
      <c r="O240"/>
      <c r="P240"/>
      <c r="Q240"/>
      <c r="R240"/>
      <c r="S240" s="7"/>
      <c r="T240" s="7"/>
      <c r="U240" s="7"/>
      <c r="V240" s="7"/>
      <c r="W240" s="7"/>
      <c r="X240" s="7"/>
    </row>
    <row r="241" spans="11:24" x14ac:dyDescent="0.25">
      <c r="K241" s="7"/>
      <c r="L241"/>
      <c r="M241"/>
      <c r="N241"/>
      <c r="O241"/>
      <c r="P241"/>
      <c r="Q241"/>
      <c r="R241"/>
      <c r="S241" s="7"/>
      <c r="T241" s="7"/>
      <c r="U241" s="7"/>
      <c r="V241" s="7"/>
      <c r="W241" s="7"/>
      <c r="X241" s="7"/>
    </row>
    <row r="242" spans="11:24" x14ac:dyDescent="0.25">
      <c r="K242" s="7"/>
      <c r="L242"/>
      <c r="M242"/>
      <c r="N242"/>
      <c r="O242"/>
      <c r="P242"/>
      <c r="Q242"/>
      <c r="R242"/>
      <c r="S242" s="7"/>
      <c r="T242" s="7"/>
      <c r="U242" s="7"/>
      <c r="V242" s="7"/>
      <c r="W242" s="7"/>
      <c r="X242" s="7"/>
    </row>
    <row r="243" spans="11:24" x14ac:dyDescent="0.25">
      <c r="K243" s="7"/>
      <c r="L243"/>
      <c r="M243"/>
      <c r="N243"/>
      <c r="O243"/>
      <c r="P243"/>
      <c r="Q243"/>
      <c r="R243"/>
      <c r="S243" s="7"/>
      <c r="T243" s="7"/>
      <c r="U243" s="7"/>
      <c r="V243" s="7"/>
      <c r="W243" s="7"/>
      <c r="X243" s="7"/>
    </row>
    <row r="244" spans="11:24" x14ac:dyDescent="0.25">
      <c r="K244" s="7"/>
      <c r="L244"/>
      <c r="M244"/>
      <c r="N244"/>
      <c r="O244"/>
      <c r="P244"/>
      <c r="Q244"/>
      <c r="R244"/>
      <c r="S244" s="7"/>
      <c r="T244" s="7"/>
      <c r="U244" s="7"/>
      <c r="V244" s="7"/>
      <c r="W244" s="7"/>
      <c r="X244" s="7"/>
    </row>
    <row r="245" spans="11:24" x14ac:dyDescent="0.25">
      <c r="K245" s="7"/>
      <c r="L245"/>
      <c r="M245"/>
      <c r="N245"/>
      <c r="O245"/>
      <c r="P245"/>
      <c r="Q245"/>
      <c r="R245"/>
      <c r="S245" s="7"/>
      <c r="T245" s="7"/>
      <c r="U245" s="7"/>
      <c r="V245" s="7"/>
      <c r="W245" s="7"/>
      <c r="X245" s="7"/>
    </row>
    <row r="246" spans="11:24" x14ac:dyDescent="0.25">
      <c r="K246" s="7"/>
      <c r="L246"/>
      <c r="M246"/>
      <c r="N246"/>
      <c r="O246"/>
      <c r="P246"/>
      <c r="Q246"/>
      <c r="R246"/>
      <c r="S246" s="7"/>
      <c r="T246" s="7"/>
      <c r="U246" s="7"/>
      <c r="V246" s="7"/>
      <c r="W246" s="7"/>
      <c r="X246" s="7"/>
    </row>
  </sheetData>
  <mergeCells count="14">
    <mergeCell ref="B1:H1"/>
    <mergeCell ref="B2:H2"/>
    <mergeCell ref="D13:E13"/>
    <mergeCell ref="F13:G13"/>
    <mergeCell ref="H13:I13"/>
    <mergeCell ref="B137:G137"/>
    <mergeCell ref="J12:O12"/>
    <mergeCell ref="M13:O13"/>
    <mergeCell ref="D12:I12"/>
    <mergeCell ref="B132:G132"/>
    <mergeCell ref="B101:I101"/>
    <mergeCell ref="J13:L13"/>
    <mergeCell ref="B89:I89"/>
    <mergeCell ref="K89:R89"/>
  </mergeCells>
  <phoneticPr fontId="13" type="noConversion"/>
  <conditionalFormatting sqref="I103:I109">
    <cfRule type="colorScale" priority="22">
      <colorScale>
        <cfvo type="min"/>
        <cfvo type="percentile" val="50"/>
        <cfvo type="max"/>
        <color rgb="FF63BE7B"/>
        <color rgb="FFFFEB84"/>
        <color rgb="FFF8696B"/>
      </colorScale>
    </cfRule>
  </conditionalFormatting>
  <conditionalFormatting sqref="C103:H109">
    <cfRule type="colorScale" priority="17">
      <colorScale>
        <cfvo type="min"/>
        <cfvo type="percentile" val="50"/>
        <cfvo type="max"/>
        <color rgb="FF63BE7B"/>
        <color rgb="FFFFEB84"/>
        <color rgb="FFF8696B"/>
      </colorScale>
    </cfRule>
  </conditionalFormatting>
  <conditionalFormatting sqref="C171:G172">
    <cfRule type="colorScale" priority="15">
      <colorScale>
        <cfvo type="min"/>
        <cfvo type="percentile" val="50"/>
        <cfvo type="max"/>
        <color rgb="FF63BE7B"/>
        <color rgb="FFFFEB84"/>
        <color rgb="FFF8696B"/>
      </colorScale>
    </cfRule>
  </conditionalFormatting>
  <conditionalFormatting sqref="C171:G171">
    <cfRule type="colorScale" priority="13">
      <colorScale>
        <cfvo type="min"/>
        <cfvo type="percentile" val="50"/>
        <cfvo type="max"/>
        <color rgb="FF63BE7B"/>
        <color rgb="FFFFEB84"/>
        <color rgb="FFF8696B"/>
      </colorScale>
    </cfRule>
  </conditionalFormatting>
  <conditionalFormatting sqref="C172:G172">
    <cfRule type="colorScale" priority="12">
      <colorScale>
        <cfvo type="min"/>
        <cfvo type="percentile" val="50"/>
        <cfvo type="max"/>
        <color rgb="FF63BE7B"/>
        <color rgb="FFFFEB84"/>
        <color rgb="FFF8696B"/>
      </colorScale>
    </cfRule>
  </conditionalFormatting>
  <conditionalFormatting sqref="I134">
    <cfRule type="iconSet" priority="108">
      <iconSet>
        <cfvo type="percent" val="0"/>
        <cfvo type="percent" val="33"/>
        <cfvo type="percent" val="67"/>
      </iconSet>
    </cfRule>
  </conditionalFormatting>
  <conditionalFormatting sqref="H165 I166 C165:F166">
    <cfRule type="colorScale" priority="111">
      <colorScale>
        <cfvo type="min"/>
        <cfvo type="percentile" val="50"/>
        <cfvo type="max"/>
        <color rgb="FF63BE7B"/>
        <color rgb="FFFFEB84"/>
        <color rgb="FFF8696B"/>
      </colorScale>
    </cfRule>
  </conditionalFormatting>
  <conditionalFormatting sqref="L91:L98">
    <cfRule type="colorScale" priority="9">
      <colorScale>
        <cfvo type="min"/>
        <cfvo type="percentile" val="50"/>
        <cfvo type="max"/>
        <color rgb="FFF8696B"/>
        <color rgb="FFFFEB84"/>
        <color rgb="FF63BE7B"/>
      </colorScale>
    </cfRule>
  </conditionalFormatting>
  <conditionalFormatting sqref="M91:Q98">
    <cfRule type="colorScale" priority="8">
      <colorScale>
        <cfvo type="min"/>
        <cfvo type="percentile" val="50"/>
        <cfvo type="max"/>
        <color rgb="FFF8696B"/>
        <color rgb="FFFFEB84"/>
        <color rgb="FF63BE7B"/>
      </colorScale>
    </cfRule>
  </conditionalFormatting>
  <conditionalFormatting sqref="L91:Q98">
    <cfRule type="colorScale" priority="7">
      <colorScale>
        <cfvo type="min"/>
        <cfvo type="percentile" val="50"/>
        <cfvo type="max"/>
        <color rgb="FF63BE7B"/>
        <color rgb="FFFFEB84"/>
        <color rgb="FFF8696B"/>
      </colorScale>
    </cfRule>
  </conditionalFormatting>
  <conditionalFormatting sqref="C159:H160">
    <cfRule type="colorScale" priority="5">
      <colorScale>
        <cfvo type="min"/>
        <cfvo type="percentile" val="50"/>
        <cfvo type="max"/>
        <color rgb="FF63BE7B"/>
        <color rgb="FFFFEB84"/>
        <color rgb="FFF8696B"/>
      </colorScale>
    </cfRule>
  </conditionalFormatting>
  <conditionalFormatting sqref="G165">
    <cfRule type="colorScale" priority="4">
      <colorScale>
        <cfvo type="min"/>
        <cfvo type="percentile" val="50"/>
        <cfvo type="max"/>
        <color rgb="FF63BE7B"/>
        <color rgb="FFFFEB84"/>
        <color rgb="FFF8696B"/>
      </colorScale>
    </cfRule>
  </conditionalFormatting>
  <conditionalFormatting sqref="C149:I154">
    <cfRule type="iconSet" priority="1">
      <iconSet reverse="1">
        <cfvo type="percent" val="0"/>
        <cfvo type="percent" val="33"/>
        <cfvo type="percent" val="67"/>
      </iconSet>
    </cfRule>
    <cfRule type="iconSet" priority="2">
      <iconSet>
        <cfvo type="percent" val="0"/>
        <cfvo type="percent" val="33"/>
        <cfvo type="percent" val="67"/>
      </iconSet>
    </cfRule>
  </conditionalFormatting>
  <hyperlinks>
    <hyperlink ref="B9" r:id="rId1" display="https://www.gov.scot/binaries/content/documents/govscot/publications/advice-and-guidance/2020/11/concealed-and-overcrowded-households-methodology-2020/documents/concealed-and-overcrowded-2020-households-methodology-note/concealed-and-overcrowded-2020-households-methodology-note/govscot%3Adocument/CHMA%2B-%2BHNDA%2BRefresh%2B-%2B2019%2B-%2BGuidance%2B-%2BPublish%2B-%2BConcealed%2Band%2BOvercrowded%2BMethodology%2B-%2B2020.pdf" xr:uid="{904E84FF-210C-4AD5-81B0-A3F03251C34D}"/>
    <hyperlink ref="B111" r:id="rId2" display="Source: Moray Council Housing List at 1/10/22" xr:uid="{7ED23818-24D5-46DD-8535-03C573667253}"/>
    <hyperlink ref="B99" r:id="rId3" display="Source: Moray Council Housing List at 1/10/22" xr:uid="{6899A517-6491-4516-B779-A11021C95F54}"/>
    <hyperlink ref="B135" r:id="rId4" display="Source: Moray Council Housing List at 1/10/22" xr:uid="{5BACA7BD-FF60-46CC-B69B-66B1DB068F85}"/>
    <hyperlink ref="B145" r:id="rId5" display="Source: Moray Council Housing List at 1/10/22" xr:uid="{0A48AE0B-CC2A-4B1C-85B8-16D83D0AC92E}"/>
    <hyperlink ref="B161" r:id="rId6" display="Source: Moray Council Housing List at 1/10/22" xr:uid="{D9F6A223-7CA5-4E3C-AB07-841C6A3529D3}"/>
    <hyperlink ref="B167" r:id="rId7" display="Source: Moray Council Housing List at 1/10/22" xr:uid="{AE68360D-69AF-4E8C-BB14-BC620EA9DE8B}"/>
    <hyperlink ref="B45" r:id="rId8" xr:uid="{43306017-BEDA-41CE-8C14-7886602645D1}"/>
    <hyperlink ref="B46" r:id="rId9" xr:uid="{557E21A9-27A9-446A-8C4C-8C6025132EFC}"/>
    <hyperlink ref="B155" r:id="rId10" xr:uid="{A8F74A04-17BC-4679-8E6A-ED4F116E00CE}"/>
    <hyperlink ref="K57" r:id="rId11" xr:uid="{664FDC36-64CF-4FD0-B684-5421DAA406D8}"/>
    <hyperlink ref="B57" r:id="rId12" xr:uid="{B02F37BD-2AA7-4A2D-ABAD-32DE5DDD98BC}"/>
  </hyperlinks>
  <pageMargins left="0.7" right="0.7" top="0.75" bottom="0.75" header="0.3" footer="0.3"/>
  <pageSetup paperSize="9" orientation="portrait" horizontalDpi="4294967293" verticalDpi="0" r:id="rId13"/>
  <drawing r:id="rId14"/>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85DBA9-8668-4866-9F32-A35B0926AA48}">
  <dimension ref="A2:AQ38"/>
  <sheetViews>
    <sheetView zoomScaleNormal="100" workbookViewId="0">
      <selection activeCell="P23" sqref="P23"/>
    </sheetView>
  </sheetViews>
  <sheetFormatPr defaultColWidth="9.140625" defaultRowHeight="14.25" x14ac:dyDescent="0.2"/>
  <cols>
    <col min="1" max="1" width="6.85546875" style="12" customWidth="1"/>
    <col min="2" max="8" width="15.7109375" style="12" customWidth="1"/>
    <col min="9" max="9" width="9.140625" style="12"/>
    <col min="10" max="13" width="14.7109375" style="12" customWidth="1"/>
    <col min="14" max="14" width="9.140625" style="12"/>
    <col min="15" max="15" width="18.5703125" style="12" customWidth="1"/>
    <col min="16" max="18" width="14.7109375" style="12" customWidth="1"/>
    <col min="19" max="22" width="9.140625" style="12"/>
    <col min="23" max="23" width="18.42578125" style="12" customWidth="1"/>
    <col min="24" max="26" width="14.7109375" style="12" customWidth="1"/>
    <col min="27" max="30" width="9.140625" style="12"/>
    <col min="31" max="31" width="22.85546875" style="12" customWidth="1"/>
    <col min="32" max="34" width="14.7109375" style="12" customWidth="1"/>
    <col min="35" max="35" width="9.140625" style="12"/>
    <col min="36" max="36" width="16.5703125" style="12" customWidth="1"/>
    <col min="37" max="39" width="14.7109375" style="12" customWidth="1"/>
    <col min="40" max="40" width="9.140625" style="12"/>
    <col min="41" max="41" width="18.140625" style="12" customWidth="1"/>
    <col min="42" max="43" width="14.7109375" style="12" customWidth="1"/>
    <col min="44" max="16384" width="9.140625" style="12"/>
  </cols>
  <sheetData>
    <row r="2" spans="1:43" x14ac:dyDescent="0.2">
      <c r="B2" s="509" t="s">
        <v>1</v>
      </c>
      <c r="C2" s="510"/>
      <c r="D2" s="510"/>
      <c r="E2" s="510"/>
      <c r="F2" s="510"/>
      <c r="G2" s="510"/>
      <c r="H2" s="511"/>
    </row>
    <row r="3" spans="1:43" x14ac:dyDescent="0.2">
      <c r="B3" s="530" t="s">
        <v>227</v>
      </c>
      <c r="C3" s="531"/>
      <c r="D3" s="531"/>
      <c r="E3" s="531"/>
      <c r="F3" s="531"/>
      <c r="G3" s="531"/>
      <c r="H3" s="532"/>
    </row>
    <row r="4" spans="1:43" x14ac:dyDescent="0.2">
      <c r="B4" s="134"/>
      <c r="C4" s="134"/>
      <c r="D4" s="134"/>
      <c r="E4" s="134"/>
      <c r="F4" s="134"/>
      <c r="G4" s="134"/>
      <c r="H4" s="134"/>
    </row>
    <row r="5" spans="1:43" ht="15" x14ac:dyDescent="0.25">
      <c r="B5" s="24" t="s">
        <v>386</v>
      </c>
      <c r="C5" s="24"/>
      <c r="D5" s="24"/>
      <c r="E5" s="24"/>
      <c r="F5" s="178"/>
      <c r="G5" s="178"/>
      <c r="H5" s="178"/>
      <c r="I5" s="24" t="s">
        <v>387</v>
      </c>
      <c r="J5" s="24"/>
      <c r="K5" s="24"/>
      <c r="L5" s="24"/>
      <c r="M5" s="24"/>
      <c r="O5" s="24" t="s">
        <v>388</v>
      </c>
      <c r="P5" s="24"/>
      <c r="Q5" s="24"/>
      <c r="R5" s="24"/>
      <c r="W5" s="24" t="s">
        <v>389</v>
      </c>
      <c r="X5" s="24"/>
      <c r="Y5" s="24"/>
      <c r="Z5" s="24"/>
      <c r="AE5" s="24" t="s">
        <v>390</v>
      </c>
      <c r="AF5" s="24"/>
      <c r="AG5" s="24"/>
      <c r="AH5" s="24"/>
      <c r="AJ5" s="24" t="s">
        <v>490</v>
      </c>
      <c r="AK5" s="24"/>
      <c r="AL5" s="24"/>
      <c r="AM5" s="24"/>
      <c r="AO5" s="24" t="s">
        <v>491</v>
      </c>
      <c r="AP5" s="24"/>
      <c r="AQ5" s="24"/>
    </row>
    <row r="6" spans="1:43" ht="57" x14ac:dyDescent="0.2">
      <c r="B6" s="63" t="s">
        <v>23</v>
      </c>
      <c r="C6" s="64" t="s">
        <v>228</v>
      </c>
      <c r="D6" s="64" t="s">
        <v>229</v>
      </c>
      <c r="E6" s="64" t="s">
        <v>230</v>
      </c>
      <c r="F6" s="64" t="s">
        <v>231</v>
      </c>
      <c r="G6" s="178"/>
      <c r="I6" s="63" t="s">
        <v>23</v>
      </c>
      <c r="J6" s="64" t="s">
        <v>362</v>
      </c>
      <c r="K6" s="64" t="s">
        <v>363</v>
      </c>
      <c r="L6" s="64" t="s">
        <v>364</v>
      </c>
      <c r="M6" s="64" t="s">
        <v>243</v>
      </c>
      <c r="O6" s="63" t="s">
        <v>23</v>
      </c>
      <c r="P6" s="64" t="s">
        <v>366</v>
      </c>
      <c r="Q6" s="64" t="s">
        <v>367</v>
      </c>
      <c r="R6" s="64" t="s">
        <v>368</v>
      </c>
      <c r="W6" s="64" t="s">
        <v>23</v>
      </c>
      <c r="X6" s="64" t="s">
        <v>372</v>
      </c>
      <c r="Y6" s="64" t="s">
        <v>373</v>
      </c>
      <c r="Z6" s="64" t="s">
        <v>374</v>
      </c>
      <c r="AE6" s="64" t="s">
        <v>23</v>
      </c>
      <c r="AF6" s="64" t="s">
        <v>375</v>
      </c>
      <c r="AG6" s="64" t="s">
        <v>376</v>
      </c>
      <c r="AH6" s="64" t="s">
        <v>47</v>
      </c>
      <c r="AJ6" s="64" t="s">
        <v>23</v>
      </c>
      <c r="AK6" s="64" t="s">
        <v>375</v>
      </c>
      <c r="AL6" s="64" t="s">
        <v>376</v>
      </c>
      <c r="AM6" s="64" t="s">
        <v>47</v>
      </c>
      <c r="AO6" s="64" t="s">
        <v>23</v>
      </c>
      <c r="AP6" s="64" t="s">
        <v>375</v>
      </c>
      <c r="AQ6" s="64" t="s">
        <v>376</v>
      </c>
    </row>
    <row r="7" spans="1:43" x14ac:dyDescent="0.2">
      <c r="B7" s="60" t="s">
        <v>2</v>
      </c>
      <c r="C7" s="61">
        <v>1257</v>
      </c>
      <c r="D7" s="61">
        <v>377</v>
      </c>
      <c r="E7" s="61">
        <v>880</v>
      </c>
      <c r="F7" s="34">
        <f>D7/C7</f>
        <v>0.29992044550517105</v>
      </c>
      <c r="G7" s="178"/>
      <c r="I7" s="60" t="s">
        <v>2</v>
      </c>
      <c r="J7" s="233">
        <v>8.9269999999999996</v>
      </c>
      <c r="K7" s="233">
        <v>240</v>
      </c>
      <c r="L7" s="233">
        <v>161</v>
      </c>
      <c r="M7" s="242">
        <v>193</v>
      </c>
      <c r="O7" s="249" t="s">
        <v>369</v>
      </c>
      <c r="P7" s="243"/>
      <c r="Q7" s="243">
        <v>30</v>
      </c>
      <c r="R7" s="243"/>
      <c r="W7" s="249" t="s">
        <v>369</v>
      </c>
      <c r="X7" s="243">
        <v>30</v>
      </c>
      <c r="Y7" s="243"/>
      <c r="Z7" s="243"/>
      <c r="AE7" s="249" t="s">
        <v>369</v>
      </c>
      <c r="AF7" s="313">
        <f>20+16</f>
        <v>36</v>
      </c>
      <c r="AG7" s="313">
        <f>10+4</f>
        <v>14</v>
      </c>
      <c r="AH7" s="313">
        <f>SUM(AF7:AG7)</f>
        <v>50</v>
      </c>
      <c r="AJ7" s="249" t="s">
        <v>369</v>
      </c>
      <c r="AK7" s="329">
        <f>AF7/AH7</f>
        <v>0.72</v>
      </c>
      <c r="AL7" s="329">
        <f>AG7/AH7</f>
        <v>0.28000000000000003</v>
      </c>
      <c r="AM7" s="329">
        <f>SUM(AK7:AL7)</f>
        <v>1</v>
      </c>
      <c r="AO7" s="249" t="s">
        <v>369</v>
      </c>
      <c r="AP7" s="329">
        <f>AF7/$AF$23</f>
        <v>3.2085561497326207E-2</v>
      </c>
      <c r="AQ7" s="329">
        <f>AG7/$AG$23</f>
        <v>6.1946902654867256E-2</v>
      </c>
    </row>
    <row r="8" spans="1:43" x14ac:dyDescent="0.2">
      <c r="B8" s="430" t="s">
        <v>232</v>
      </c>
      <c r="C8" s="13"/>
      <c r="D8" s="13"/>
      <c r="E8" s="13"/>
      <c r="F8" s="178"/>
      <c r="G8" s="178"/>
      <c r="I8" s="245" t="s">
        <v>365</v>
      </c>
      <c r="J8" s="7"/>
      <c r="K8" s="7"/>
      <c r="L8" s="7"/>
      <c r="M8" s="7"/>
      <c r="O8" s="249" t="s">
        <v>62</v>
      </c>
      <c r="P8" s="243"/>
      <c r="Q8" s="243">
        <v>12</v>
      </c>
      <c r="R8" s="243"/>
      <c r="W8" s="249" t="s">
        <v>62</v>
      </c>
      <c r="X8" s="243">
        <v>12</v>
      </c>
      <c r="Y8" s="243"/>
      <c r="Z8" s="243"/>
      <c r="AE8" s="249" t="s">
        <v>377</v>
      </c>
      <c r="AF8" s="313">
        <f>12</f>
        <v>12</v>
      </c>
      <c r="AG8" s="313">
        <v>3</v>
      </c>
      <c r="AH8" s="313">
        <f t="shared" ref="AH8:AH22" si="0">SUM(AF8:AG8)</f>
        <v>15</v>
      </c>
      <c r="AJ8" s="249" t="s">
        <v>377</v>
      </c>
      <c r="AK8" s="329">
        <f t="shared" ref="AK8:AK22" si="1">AF8/AH8</f>
        <v>0.8</v>
      </c>
      <c r="AL8" s="329">
        <f t="shared" ref="AL8:AL22" si="2">AG8/AH8</f>
        <v>0.2</v>
      </c>
      <c r="AM8" s="329">
        <f t="shared" ref="AM8:AM22" si="3">SUM(AK8:AL8)</f>
        <v>1</v>
      </c>
      <c r="AO8" s="249" t="s">
        <v>377</v>
      </c>
      <c r="AP8" s="329">
        <f t="shared" ref="AP8:AP22" si="4">AF8/$AF$23</f>
        <v>1.06951871657754E-2</v>
      </c>
      <c r="AQ8" s="329">
        <f t="shared" ref="AQ8:AQ22" si="5">AG8/$AG$23</f>
        <v>1.3274336283185841E-2</v>
      </c>
    </row>
    <row r="9" spans="1:43" ht="15" x14ac:dyDescent="0.25">
      <c r="C9" s="24"/>
      <c r="D9" s="24"/>
      <c r="E9" s="24"/>
      <c r="F9" s="178"/>
      <c r="G9" s="178"/>
      <c r="O9" s="250" t="s">
        <v>64</v>
      </c>
      <c r="P9" s="244">
        <f>15+4+25+28+17</f>
        <v>89</v>
      </c>
      <c r="Q9" s="244">
        <f>35+4+14+31+84+26</f>
        <v>194</v>
      </c>
      <c r="R9" s="244">
        <v>45</v>
      </c>
      <c r="W9" s="250" t="s">
        <v>64</v>
      </c>
      <c r="X9" s="244">
        <f>17+14+35+4+84</f>
        <v>154</v>
      </c>
      <c r="Y9" s="244">
        <f>8+45+74+102</f>
        <v>229</v>
      </c>
      <c r="Z9" s="244"/>
      <c r="AE9" s="249" t="s">
        <v>62</v>
      </c>
      <c r="AF9" s="313">
        <f>25+12+25+12+12</f>
        <v>86</v>
      </c>
      <c r="AG9" s="313"/>
      <c r="AH9" s="313">
        <f t="shared" si="0"/>
        <v>86</v>
      </c>
      <c r="AJ9" s="249" t="s">
        <v>62</v>
      </c>
      <c r="AK9" s="329">
        <f t="shared" si="1"/>
        <v>1</v>
      </c>
      <c r="AL9" s="329">
        <f t="shared" si="2"/>
        <v>0</v>
      </c>
      <c r="AM9" s="329">
        <f t="shared" si="3"/>
        <v>1</v>
      </c>
      <c r="AO9" s="249" t="s">
        <v>62</v>
      </c>
      <c r="AP9" s="329">
        <f t="shared" si="4"/>
        <v>7.6648841354723704E-2</v>
      </c>
      <c r="AQ9" s="329">
        <f t="shared" si="5"/>
        <v>0</v>
      </c>
    </row>
    <row r="10" spans="1:43" ht="15" x14ac:dyDescent="0.25">
      <c r="B10" s="24" t="s">
        <v>391</v>
      </c>
      <c r="G10" s="178"/>
      <c r="O10" s="251" t="s">
        <v>66</v>
      </c>
      <c r="P10" s="246">
        <v>33</v>
      </c>
      <c r="Q10" s="246"/>
      <c r="R10" s="246"/>
      <c r="W10" s="251" t="s">
        <v>66</v>
      </c>
      <c r="X10" s="246"/>
      <c r="Y10" s="246"/>
      <c r="Z10" s="246"/>
      <c r="AE10" s="249" t="s">
        <v>378</v>
      </c>
      <c r="AF10" s="313">
        <f>5</f>
        <v>5</v>
      </c>
      <c r="AG10" s="313"/>
      <c r="AH10" s="313">
        <f t="shared" si="0"/>
        <v>5</v>
      </c>
      <c r="AJ10" s="249" t="s">
        <v>378</v>
      </c>
      <c r="AK10" s="329">
        <f t="shared" si="1"/>
        <v>1</v>
      </c>
      <c r="AL10" s="329">
        <f t="shared" si="2"/>
        <v>0</v>
      </c>
      <c r="AM10" s="329">
        <f t="shared" si="3"/>
        <v>1</v>
      </c>
      <c r="AO10" s="249" t="s">
        <v>378</v>
      </c>
      <c r="AP10" s="329">
        <f t="shared" si="4"/>
        <v>4.4563279857397506E-3</v>
      </c>
      <c r="AQ10" s="329">
        <f t="shared" si="5"/>
        <v>0</v>
      </c>
    </row>
    <row r="11" spans="1:43" ht="57" x14ac:dyDescent="0.2">
      <c r="B11" s="63" t="s">
        <v>58</v>
      </c>
      <c r="C11" s="64" t="s">
        <v>233</v>
      </c>
      <c r="D11" s="64" t="s">
        <v>234</v>
      </c>
      <c r="E11" s="64" t="s">
        <v>235</v>
      </c>
      <c r="F11" s="64" t="s">
        <v>236</v>
      </c>
      <c r="G11" s="64" t="s">
        <v>237</v>
      </c>
      <c r="L11" s="247"/>
      <c r="O11" s="251" t="s">
        <v>65</v>
      </c>
      <c r="P11" s="246">
        <f>37+28</f>
        <v>65</v>
      </c>
      <c r="Q11" s="246"/>
      <c r="R11" s="246">
        <v>24</v>
      </c>
      <c r="W11" s="251" t="s">
        <v>65</v>
      </c>
      <c r="X11" s="246">
        <v>28</v>
      </c>
      <c r="Y11" s="246">
        <f>24+42+30</f>
        <v>96</v>
      </c>
      <c r="Z11" s="246"/>
      <c r="AE11" s="249" t="s">
        <v>379</v>
      </c>
      <c r="AF11" s="313">
        <v>20</v>
      </c>
      <c r="AG11" s="313"/>
      <c r="AH11" s="313">
        <f t="shared" si="0"/>
        <v>20</v>
      </c>
      <c r="AJ11" s="249" t="s">
        <v>379</v>
      </c>
      <c r="AK11" s="329">
        <f t="shared" si="1"/>
        <v>1</v>
      </c>
      <c r="AL11" s="329">
        <f t="shared" si="2"/>
        <v>0</v>
      </c>
      <c r="AM11" s="329">
        <f t="shared" si="3"/>
        <v>1</v>
      </c>
      <c r="AO11" s="249" t="s">
        <v>379</v>
      </c>
      <c r="AP11" s="329">
        <f t="shared" si="4"/>
        <v>1.7825311942959002E-2</v>
      </c>
      <c r="AQ11" s="329">
        <f t="shared" si="5"/>
        <v>0</v>
      </c>
    </row>
    <row r="12" spans="1:43" x14ac:dyDescent="0.2">
      <c r="A12" s="85">
        <f t="shared" ref="A12:A17" si="6">C12/$C$17</f>
        <v>0.14756786299872474</v>
      </c>
      <c r="B12" s="60" t="s">
        <v>62</v>
      </c>
      <c r="C12" s="312">
        <v>810</v>
      </c>
      <c r="D12" s="312">
        <v>334</v>
      </c>
      <c r="E12" s="312">
        <v>126</v>
      </c>
      <c r="F12" s="34">
        <f t="shared" ref="F12:F17" si="7">E12/D12</f>
        <v>0.3772455089820359</v>
      </c>
      <c r="G12" s="34">
        <f>E12/E$17</f>
        <v>0.10071942446043165</v>
      </c>
      <c r="M12" s="114"/>
      <c r="O12" s="251" t="s">
        <v>370</v>
      </c>
      <c r="P12" s="246"/>
      <c r="Q12" s="246">
        <v>30</v>
      </c>
      <c r="R12" s="246"/>
      <c r="W12" s="251" t="s">
        <v>370</v>
      </c>
      <c r="X12" s="246">
        <v>30</v>
      </c>
      <c r="Y12" s="246"/>
      <c r="Z12" s="246"/>
      <c r="AE12" s="249" t="s">
        <v>380</v>
      </c>
      <c r="AF12" s="313">
        <f>6+20+20</f>
        <v>46</v>
      </c>
      <c r="AG12" s="313"/>
      <c r="AH12" s="313">
        <f t="shared" si="0"/>
        <v>46</v>
      </c>
      <c r="AJ12" s="249" t="s">
        <v>380</v>
      </c>
      <c r="AK12" s="329">
        <f t="shared" si="1"/>
        <v>1</v>
      </c>
      <c r="AL12" s="329">
        <f t="shared" si="2"/>
        <v>0</v>
      </c>
      <c r="AM12" s="329">
        <f t="shared" si="3"/>
        <v>1</v>
      </c>
      <c r="AO12" s="249" t="s">
        <v>380</v>
      </c>
      <c r="AP12" s="329">
        <f t="shared" si="4"/>
        <v>4.0998217468805706E-2</v>
      </c>
      <c r="AQ12" s="329">
        <f t="shared" si="5"/>
        <v>0</v>
      </c>
    </row>
    <row r="13" spans="1:43" x14ac:dyDescent="0.2">
      <c r="A13" s="85">
        <f t="shared" si="6"/>
        <v>0.49644744033521587</v>
      </c>
      <c r="B13" s="60" t="s">
        <v>64</v>
      </c>
      <c r="C13" s="312">
        <v>2725</v>
      </c>
      <c r="D13" s="312">
        <v>1426</v>
      </c>
      <c r="E13" s="312">
        <v>757</v>
      </c>
      <c r="F13" s="34">
        <f t="shared" si="7"/>
        <v>0.53085553997194956</v>
      </c>
      <c r="G13" s="34">
        <f t="shared" ref="G13:G17" si="8">E13/E$17</f>
        <v>0.60511590727418063</v>
      </c>
      <c r="M13" s="114"/>
      <c r="O13" s="251" t="s">
        <v>371</v>
      </c>
      <c r="P13" s="246">
        <v>20</v>
      </c>
      <c r="Q13" s="246"/>
      <c r="R13" s="246"/>
      <c r="W13" s="251" t="s">
        <v>371</v>
      </c>
      <c r="X13" s="246"/>
      <c r="Y13" s="246">
        <v>24</v>
      </c>
      <c r="Z13" s="246"/>
      <c r="AE13" s="250" t="s">
        <v>64</v>
      </c>
      <c r="AF13" s="314">
        <f>69+41+35+24+17+82+0+25+16+49+35+20+8+50+35+30+16</f>
        <v>552</v>
      </c>
      <c r="AG13" s="314">
        <f>15+20+14+2+20+15+17+5</f>
        <v>108</v>
      </c>
      <c r="AH13" s="313">
        <f t="shared" si="0"/>
        <v>660</v>
      </c>
      <c r="AJ13" s="250" t="s">
        <v>64</v>
      </c>
      <c r="AK13" s="329">
        <f t="shared" si="1"/>
        <v>0.83636363636363631</v>
      </c>
      <c r="AL13" s="329">
        <f t="shared" si="2"/>
        <v>0.16363636363636364</v>
      </c>
      <c r="AM13" s="329">
        <f t="shared" si="3"/>
        <v>1</v>
      </c>
      <c r="AO13" s="250" t="s">
        <v>64</v>
      </c>
      <c r="AP13" s="329">
        <f t="shared" si="4"/>
        <v>0.49197860962566847</v>
      </c>
      <c r="AQ13" s="329">
        <f t="shared" si="5"/>
        <v>0.47787610619469029</v>
      </c>
    </row>
    <row r="14" spans="1:43" x14ac:dyDescent="0.2">
      <c r="A14" s="85">
        <f t="shared" si="6"/>
        <v>0.26635088358535253</v>
      </c>
      <c r="B14" s="60" t="s">
        <v>65</v>
      </c>
      <c r="C14" s="312">
        <v>1462</v>
      </c>
      <c r="D14" s="312">
        <v>512</v>
      </c>
      <c r="E14" s="312">
        <v>160</v>
      </c>
      <c r="F14" s="34">
        <f t="shared" si="7"/>
        <v>0.3125</v>
      </c>
      <c r="G14" s="34">
        <f t="shared" si="8"/>
        <v>0.12789768185451639</v>
      </c>
      <c r="M14" s="114"/>
      <c r="O14" s="245" t="s">
        <v>365</v>
      </c>
      <c r="P14" s="7"/>
      <c r="Q14" s="7"/>
      <c r="R14" s="7"/>
      <c r="W14" s="245" t="s">
        <v>365</v>
      </c>
      <c r="X14" s="7"/>
      <c r="Y14" s="7"/>
      <c r="Z14" s="7"/>
      <c r="AE14" s="250" t="s">
        <v>381</v>
      </c>
      <c r="AF14" s="314">
        <v>12</v>
      </c>
      <c r="AG14" s="314"/>
      <c r="AH14" s="313">
        <f t="shared" si="0"/>
        <v>12</v>
      </c>
      <c r="AJ14" s="250" t="s">
        <v>381</v>
      </c>
      <c r="AK14" s="329">
        <f t="shared" si="1"/>
        <v>1</v>
      </c>
      <c r="AL14" s="329">
        <f t="shared" si="2"/>
        <v>0</v>
      </c>
      <c r="AM14" s="329">
        <f t="shared" si="3"/>
        <v>1</v>
      </c>
      <c r="AO14" s="250" t="s">
        <v>381</v>
      </c>
      <c r="AP14" s="329">
        <f t="shared" si="4"/>
        <v>1.06951871657754E-2</v>
      </c>
      <c r="AQ14" s="329">
        <f t="shared" si="5"/>
        <v>0</v>
      </c>
    </row>
    <row r="15" spans="1:43" x14ac:dyDescent="0.2">
      <c r="A15" s="85">
        <f t="shared" si="6"/>
        <v>3.1699763162689014E-2</v>
      </c>
      <c r="B15" s="60" t="s">
        <v>66</v>
      </c>
      <c r="C15" s="312">
        <v>174</v>
      </c>
      <c r="D15" s="312">
        <v>148</v>
      </c>
      <c r="E15" s="312">
        <v>86</v>
      </c>
      <c r="F15" s="34">
        <f t="shared" si="7"/>
        <v>0.58108108108108103</v>
      </c>
      <c r="G15" s="34">
        <f t="shared" si="8"/>
        <v>6.8745003996802556E-2</v>
      </c>
      <c r="M15" s="114"/>
      <c r="AE15" s="250" t="s">
        <v>65</v>
      </c>
      <c r="AF15" s="314">
        <f>43+18+18+6</f>
        <v>85</v>
      </c>
      <c r="AG15" s="314"/>
      <c r="AH15" s="313">
        <f t="shared" si="0"/>
        <v>85</v>
      </c>
      <c r="AJ15" s="250" t="s">
        <v>65</v>
      </c>
      <c r="AK15" s="329">
        <f t="shared" si="1"/>
        <v>1</v>
      </c>
      <c r="AL15" s="329">
        <f t="shared" si="2"/>
        <v>0</v>
      </c>
      <c r="AM15" s="329">
        <f t="shared" si="3"/>
        <v>1</v>
      </c>
      <c r="AO15" s="250" t="s">
        <v>65</v>
      </c>
      <c r="AP15" s="329">
        <f t="shared" si="4"/>
        <v>7.575757575757576E-2</v>
      </c>
      <c r="AQ15" s="329">
        <f t="shared" si="5"/>
        <v>0</v>
      </c>
    </row>
    <row r="16" spans="1:43" x14ac:dyDescent="0.2">
      <c r="A16" s="85">
        <f t="shared" si="6"/>
        <v>5.7934049918017851E-2</v>
      </c>
      <c r="B16" s="60" t="s">
        <v>67</v>
      </c>
      <c r="C16" s="312">
        <v>318</v>
      </c>
      <c r="D16" s="312">
        <v>203</v>
      </c>
      <c r="E16" s="312">
        <v>122</v>
      </c>
      <c r="F16" s="34">
        <f t="shared" si="7"/>
        <v>0.60098522167487689</v>
      </c>
      <c r="G16" s="34">
        <f t="shared" si="8"/>
        <v>9.7521982414068745E-2</v>
      </c>
      <c r="M16" s="114"/>
      <c r="AE16" s="250" t="s">
        <v>382</v>
      </c>
      <c r="AF16" s="314">
        <f>12+6</f>
        <v>18</v>
      </c>
      <c r="AG16" s="314">
        <f>6+16+30+4</f>
        <v>56</v>
      </c>
      <c r="AH16" s="313">
        <f t="shared" si="0"/>
        <v>74</v>
      </c>
      <c r="AJ16" s="250" t="s">
        <v>382</v>
      </c>
      <c r="AK16" s="329">
        <f t="shared" si="1"/>
        <v>0.24324324324324326</v>
      </c>
      <c r="AL16" s="329">
        <f t="shared" si="2"/>
        <v>0.7567567567567568</v>
      </c>
      <c r="AM16" s="329">
        <f t="shared" si="3"/>
        <v>1</v>
      </c>
      <c r="AO16" s="250" t="s">
        <v>382</v>
      </c>
      <c r="AP16" s="329">
        <f t="shared" si="4"/>
        <v>1.6042780748663103E-2</v>
      </c>
      <c r="AQ16" s="329">
        <f t="shared" si="5"/>
        <v>0.24778761061946902</v>
      </c>
    </row>
    <row r="17" spans="1:43" x14ac:dyDescent="0.2">
      <c r="A17" s="85">
        <f t="shared" si="6"/>
        <v>1</v>
      </c>
      <c r="B17" s="60" t="s">
        <v>47</v>
      </c>
      <c r="C17" s="312">
        <v>5489</v>
      </c>
      <c r="D17" s="312">
        <v>2623</v>
      </c>
      <c r="E17" s="312">
        <v>1251</v>
      </c>
      <c r="F17" s="34">
        <f t="shared" si="7"/>
        <v>0.47693480747235989</v>
      </c>
      <c r="G17" s="34">
        <f t="shared" si="8"/>
        <v>1</v>
      </c>
      <c r="M17" s="114"/>
      <c r="AE17" s="251" t="s">
        <v>66</v>
      </c>
      <c r="AF17" s="314">
        <f>29+1+39</f>
        <v>69</v>
      </c>
      <c r="AG17" s="314">
        <f>11+4+4</f>
        <v>19</v>
      </c>
      <c r="AH17" s="313">
        <f t="shared" si="0"/>
        <v>88</v>
      </c>
      <c r="AJ17" s="251" t="s">
        <v>66</v>
      </c>
      <c r="AK17" s="329">
        <f t="shared" si="1"/>
        <v>0.78409090909090906</v>
      </c>
      <c r="AL17" s="329">
        <f t="shared" si="2"/>
        <v>0.21590909090909091</v>
      </c>
      <c r="AM17" s="329">
        <f t="shared" si="3"/>
        <v>1</v>
      </c>
      <c r="AO17" s="251" t="s">
        <v>66</v>
      </c>
      <c r="AP17" s="329">
        <f t="shared" si="4"/>
        <v>6.1497326203208559E-2</v>
      </c>
      <c r="AQ17" s="329">
        <f t="shared" si="5"/>
        <v>8.4070796460176997E-2</v>
      </c>
    </row>
    <row r="18" spans="1:43" x14ac:dyDescent="0.2">
      <c r="B18" s="430" t="s">
        <v>232</v>
      </c>
      <c r="H18" s="178"/>
      <c r="AE18" s="251" t="s">
        <v>65</v>
      </c>
      <c r="AF18" s="314">
        <f>43+18+18+6</f>
        <v>85</v>
      </c>
      <c r="AG18" s="314"/>
      <c r="AH18" s="313">
        <f t="shared" si="0"/>
        <v>85</v>
      </c>
      <c r="AJ18" s="251" t="s">
        <v>65</v>
      </c>
      <c r="AK18" s="329">
        <f t="shared" si="1"/>
        <v>1</v>
      </c>
      <c r="AL18" s="329">
        <f t="shared" si="2"/>
        <v>0</v>
      </c>
      <c r="AM18" s="329">
        <f t="shared" si="3"/>
        <v>1</v>
      </c>
      <c r="AO18" s="251" t="s">
        <v>65</v>
      </c>
      <c r="AP18" s="329">
        <f t="shared" si="4"/>
        <v>7.575757575757576E-2</v>
      </c>
      <c r="AQ18" s="329">
        <f t="shared" si="5"/>
        <v>0</v>
      </c>
    </row>
    <row r="19" spans="1:43" ht="15" x14ac:dyDescent="0.25">
      <c r="G19" s="24"/>
      <c r="H19" s="24"/>
      <c r="AE19" s="251" t="s">
        <v>383</v>
      </c>
      <c r="AF19" s="314">
        <v>12</v>
      </c>
      <c r="AG19" s="314"/>
      <c r="AH19" s="313">
        <f t="shared" si="0"/>
        <v>12</v>
      </c>
      <c r="AJ19" s="251" t="s">
        <v>383</v>
      </c>
      <c r="AK19" s="329">
        <f t="shared" si="1"/>
        <v>1</v>
      </c>
      <c r="AL19" s="329">
        <f t="shared" si="2"/>
        <v>0</v>
      </c>
      <c r="AM19" s="329">
        <f t="shared" si="3"/>
        <v>1</v>
      </c>
      <c r="AO19" s="251" t="s">
        <v>383</v>
      </c>
      <c r="AP19" s="329">
        <f t="shared" si="4"/>
        <v>1.06951871657754E-2</v>
      </c>
      <c r="AQ19" s="329">
        <f t="shared" si="5"/>
        <v>0</v>
      </c>
    </row>
    <row r="20" spans="1:43" ht="16.5" customHeight="1" x14ac:dyDescent="0.25">
      <c r="B20" s="24" t="s">
        <v>392</v>
      </c>
      <c r="C20" s="24"/>
      <c r="D20" s="24"/>
      <c r="E20" s="24"/>
      <c r="G20" s="24"/>
      <c r="H20" s="24"/>
      <c r="AE20" s="251" t="s">
        <v>370</v>
      </c>
      <c r="AF20" s="314">
        <f>18+18</f>
        <v>36</v>
      </c>
      <c r="AG20" s="314">
        <f>12+4</f>
        <v>16</v>
      </c>
      <c r="AH20" s="313">
        <f t="shared" si="0"/>
        <v>52</v>
      </c>
      <c r="AJ20" s="251" t="s">
        <v>370</v>
      </c>
      <c r="AK20" s="329">
        <f t="shared" si="1"/>
        <v>0.69230769230769229</v>
      </c>
      <c r="AL20" s="329">
        <f t="shared" si="2"/>
        <v>0.30769230769230771</v>
      </c>
      <c r="AM20" s="329">
        <f t="shared" si="3"/>
        <v>1</v>
      </c>
      <c r="AO20" s="251" t="s">
        <v>370</v>
      </c>
      <c r="AP20" s="329">
        <f t="shared" si="4"/>
        <v>3.2085561497326207E-2</v>
      </c>
      <c r="AQ20" s="329">
        <f t="shared" si="5"/>
        <v>7.0796460176991149E-2</v>
      </c>
    </row>
    <row r="21" spans="1:43" ht="28.5" x14ac:dyDescent="0.25">
      <c r="B21" s="63" t="s">
        <v>23</v>
      </c>
      <c r="C21" s="64" t="s">
        <v>238</v>
      </c>
      <c r="D21" s="64" t="s">
        <v>239</v>
      </c>
      <c r="E21" s="64" t="s">
        <v>240</v>
      </c>
      <c r="F21" s="64" t="s">
        <v>241</v>
      </c>
      <c r="G21" s="64"/>
      <c r="H21" s="24"/>
      <c r="AE21" s="251" t="s">
        <v>371</v>
      </c>
      <c r="AF21" s="314">
        <f>18+18</f>
        <v>36</v>
      </c>
      <c r="AG21" s="314">
        <f>6+4</f>
        <v>10</v>
      </c>
      <c r="AH21" s="313">
        <f t="shared" si="0"/>
        <v>46</v>
      </c>
      <c r="AJ21" s="251" t="s">
        <v>371</v>
      </c>
      <c r="AK21" s="329">
        <f t="shared" si="1"/>
        <v>0.78260869565217395</v>
      </c>
      <c r="AL21" s="329">
        <f t="shared" si="2"/>
        <v>0.21739130434782608</v>
      </c>
      <c r="AM21" s="329">
        <f t="shared" si="3"/>
        <v>1</v>
      </c>
      <c r="AO21" s="251" t="s">
        <v>371</v>
      </c>
      <c r="AP21" s="329">
        <f t="shared" si="4"/>
        <v>3.2085561497326207E-2</v>
      </c>
      <c r="AQ21" s="329">
        <f t="shared" si="5"/>
        <v>4.4247787610619468E-2</v>
      </c>
    </row>
    <row r="22" spans="1:43" ht="15" x14ac:dyDescent="0.25">
      <c r="B22" s="60" t="s">
        <v>2</v>
      </c>
      <c r="C22" s="61">
        <v>5489</v>
      </c>
      <c r="D22" s="118">
        <v>0</v>
      </c>
      <c r="E22" s="61">
        <v>6857</v>
      </c>
      <c r="F22" s="61">
        <v>12346</v>
      </c>
      <c r="G22" s="34"/>
      <c r="H22" s="24"/>
      <c r="AE22" s="251" t="s">
        <v>384</v>
      </c>
      <c r="AF22" s="315">
        <v>12</v>
      </c>
      <c r="AG22" s="315"/>
      <c r="AH22" s="313">
        <f t="shared" si="0"/>
        <v>12</v>
      </c>
      <c r="AJ22" s="251" t="s">
        <v>384</v>
      </c>
      <c r="AK22" s="329">
        <f t="shared" si="1"/>
        <v>1</v>
      </c>
      <c r="AL22" s="329">
        <f t="shared" si="2"/>
        <v>0</v>
      </c>
      <c r="AM22" s="329">
        <f t="shared" si="3"/>
        <v>1</v>
      </c>
      <c r="AO22" s="251" t="s">
        <v>384</v>
      </c>
      <c r="AP22" s="329">
        <f t="shared" si="4"/>
        <v>1.06951871657754E-2</v>
      </c>
      <c r="AQ22" s="329">
        <f t="shared" si="5"/>
        <v>0</v>
      </c>
    </row>
    <row r="23" spans="1:43" ht="15" x14ac:dyDescent="0.25">
      <c r="B23" s="430" t="s">
        <v>242</v>
      </c>
      <c r="C23" s="24"/>
      <c r="D23" s="24"/>
      <c r="E23" s="24"/>
      <c r="AE23" s="252" t="s">
        <v>47</v>
      </c>
      <c r="AF23" s="316">
        <f>SUM(AF7:AF22)</f>
        <v>1122</v>
      </c>
      <c r="AG23" s="316">
        <f t="shared" ref="AG23:AH23" si="9">SUM(AG7:AG22)</f>
        <v>226</v>
      </c>
      <c r="AH23" s="316">
        <f t="shared" si="9"/>
        <v>1348</v>
      </c>
      <c r="AJ23" s="252"/>
      <c r="AK23" s="316"/>
      <c r="AL23" s="316"/>
      <c r="AM23" s="316"/>
      <c r="AO23" s="252" t="s">
        <v>47</v>
      </c>
      <c r="AP23" s="330">
        <f>SUM(AP7:AP22)</f>
        <v>1.0000000000000002</v>
      </c>
      <c r="AQ23" s="330">
        <f t="shared" ref="AQ23" si="10">SUM(AQ7:AQ22)</f>
        <v>1</v>
      </c>
    </row>
    <row r="24" spans="1:43" x14ac:dyDescent="0.2">
      <c r="AE24" s="245" t="s">
        <v>385</v>
      </c>
      <c r="AF24" s="317"/>
      <c r="AG24" s="317"/>
      <c r="AH24" s="317"/>
      <c r="AJ24" s="245" t="s">
        <v>385</v>
      </c>
      <c r="AO24" s="245" t="s">
        <v>385</v>
      </c>
    </row>
    <row r="25" spans="1:43" ht="15" x14ac:dyDescent="0.25">
      <c r="B25" s="10" t="s">
        <v>393</v>
      </c>
      <c r="C25" s="24"/>
      <c r="D25" s="24"/>
      <c r="AE25" s="245"/>
      <c r="AF25" s="432">
        <f>AF23/$AH$23</f>
        <v>0.83234421364985167</v>
      </c>
      <c r="AG25" s="432">
        <f>AG23/$AH$23</f>
        <v>0.16765578635014836</v>
      </c>
      <c r="AH25" s="432">
        <f>AH23/$AH$23</f>
        <v>1</v>
      </c>
    </row>
    <row r="26" spans="1:43" x14ac:dyDescent="0.2">
      <c r="B26" s="63" t="s">
        <v>23</v>
      </c>
      <c r="C26" s="64" t="s">
        <v>243</v>
      </c>
      <c r="D26" s="64" t="s">
        <v>225</v>
      </c>
    </row>
    <row r="27" spans="1:43" x14ac:dyDescent="0.2">
      <c r="B27" s="60" t="s">
        <v>131</v>
      </c>
      <c r="C27" s="61">
        <v>739</v>
      </c>
      <c r="D27" s="34">
        <v>0.18837624267142494</v>
      </c>
    </row>
    <row r="28" spans="1:43" x14ac:dyDescent="0.2">
      <c r="B28" s="60" t="s">
        <v>45</v>
      </c>
      <c r="C28" s="61">
        <v>308</v>
      </c>
      <c r="D28" s="34">
        <v>7.8511343359673719E-2</v>
      </c>
    </row>
    <row r="29" spans="1:43" ht="16.5" customHeight="1" x14ac:dyDescent="0.2">
      <c r="B29" s="60" t="s">
        <v>244</v>
      </c>
      <c r="C29" s="61">
        <v>1047</v>
      </c>
      <c r="D29" s="34">
        <v>0.26688758603109863</v>
      </c>
    </row>
    <row r="30" spans="1:43" x14ac:dyDescent="0.2">
      <c r="B30" s="60" t="s">
        <v>245</v>
      </c>
      <c r="C30" s="61">
        <v>2876</v>
      </c>
      <c r="D30" s="34">
        <v>0.73311241396890137</v>
      </c>
    </row>
    <row r="31" spans="1:43" x14ac:dyDescent="0.2">
      <c r="B31" s="60" t="s">
        <v>246</v>
      </c>
      <c r="C31" s="61">
        <v>3923</v>
      </c>
      <c r="D31" s="34">
        <v>1</v>
      </c>
    </row>
    <row r="32" spans="1:43" ht="15" x14ac:dyDescent="0.25">
      <c r="B32" s="12" t="s">
        <v>247</v>
      </c>
      <c r="C32" s="24"/>
      <c r="D32" s="24"/>
    </row>
    <row r="33" spans="2:9" ht="15" x14ac:dyDescent="0.25">
      <c r="G33" s="24"/>
    </row>
    <row r="34" spans="2:9" ht="15" x14ac:dyDescent="0.25">
      <c r="B34" s="24" t="s">
        <v>431</v>
      </c>
      <c r="C34" s="24"/>
      <c r="D34" s="24"/>
    </row>
    <row r="35" spans="2:9" x14ac:dyDescent="0.2">
      <c r="B35" s="63" t="s">
        <v>23</v>
      </c>
      <c r="C35" s="64" t="s">
        <v>248</v>
      </c>
      <c r="D35" s="64" t="s">
        <v>296</v>
      </c>
      <c r="I35" s="114"/>
    </row>
    <row r="36" spans="2:9" x14ac:dyDescent="0.2">
      <c r="B36" s="60" t="s">
        <v>297</v>
      </c>
      <c r="C36" s="61">
        <v>0</v>
      </c>
      <c r="D36" s="21">
        <v>1</v>
      </c>
      <c r="I36" s="114"/>
    </row>
    <row r="37" spans="2:9" ht="33.75" customHeight="1" x14ac:dyDescent="0.2">
      <c r="B37" s="533" t="s">
        <v>298</v>
      </c>
      <c r="C37" s="533"/>
      <c r="D37" s="533"/>
      <c r="E37" s="533"/>
      <c r="F37" s="533"/>
    </row>
    <row r="38" spans="2:9" ht="18.75" customHeight="1" x14ac:dyDescent="0.2"/>
  </sheetData>
  <mergeCells count="3">
    <mergeCell ref="B2:H2"/>
    <mergeCell ref="B3:H3"/>
    <mergeCell ref="B37:F37"/>
  </mergeCells>
  <conditionalFormatting sqref="F12:F17">
    <cfRule type="colorScale" priority="6">
      <colorScale>
        <cfvo type="min"/>
        <cfvo type="percentile" val="50"/>
        <cfvo type="max"/>
        <color rgb="FFF8696B"/>
        <color rgb="FFFFEB84"/>
        <color rgb="FF63BE7B"/>
      </colorScale>
    </cfRule>
  </conditionalFormatting>
  <conditionalFormatting sqref="G12:G17">
    <cfRule type="colorScale" priority="5">
      <colorScale>
        <cfvo type="min"/>
        <cfvo type="percentile" val="50"/>
        <cfvo type="max"/>
        <color rgb="FFF8696B"/>
        <color rgb="FFFFEB84"/>
        <color rgb="FF63BE7B"/>
      </colorScale>
    </cfRule>
  </conditionalFormatting>
  <conditionalFormatting sqref="AP7:AP22">
    <cfRule type="colorScale" priority="4">
      <colorScale>
        <cfvo type="min"/>
        <cfvo type="percentile" val="50"/>
        <cfvo type="max"/>
        <color rgb="FFF8696B"/>
        <color rgb="FFFFEB84"/>
        <color rgb="FF63BE7B"/>
      </colorScale>
    </cfRule>
  </conditionalFormatting>
  <conditionalFormatting sqref="AQ7:AQ22">
    <cfRule type="colorScale" priority="3">
      <colorScale>
        <cfvo type="min"/>
        <cfvo type="percentile" val="50"/>
        <cfvo type="max"/>
        <color rgb="FFF8696B"/>
        <color rgb="FFFFEB84"/>
        <color rgb="FF63BE7B"/>
      </colorScale>
    </cfRule>
  </conditionalFormatting>
  <conditionalFormatting sqref="AK7:AL7">
    <cfRule type="colorScale" priority="2">
      <colorScale>
        <cfvo type="min"/>
        <cfvo type="percentile" val="50"/>
        <cfvo type="max"/>
        <color rgb="FFF8696B"/>
        <color rgb="FFFFEB84"/>
        <color rgb="FF63BE7B"/>
      </colorScale>
    </cfRule>
  </conditionalFormatting>
  <conditionalFormatting sqref="AK7:AL22">
    <cfRule type="colorScale" priority="1">
      <colorScale>
        <cfvo type="min"/>
        <cfvo type="percentile" val="50"/>
        <cfvo type="max"/>
        <color rgb="FFF8696B"/>
        <color rgb="FFFFEB84"/>
        <color rgb="FF63BE7B"/>
      </colorScale>
    </cfRule>
  </conditionalFormatting>
  <hyperlinks>
    <hyperlink ref="I8" r:id="rId1" xr:uid="{CD7B66B9-4DA4-4B5F-821A-FA12DBA96E37}"/>
    <hyperlink ref="O14" r:id="rId2" xr:uid="{B4A491B8-758C-496F-9612-841DDF5A02BD}"/>
    <hyperlink ref="W14" r:id="rId3" xr:uid="{4EBC91D1-3013-4D1B-9CE0-8D45B6A8B981}"/>
    <hyperlink ref="AE24" r:id="rId4" xr:uid="{CB757480-1595-4194-A2D1-ACB30B79DD27}"/>
    <hyperlink ref="AJ24" r:id="rId5" xr:uid="{4611265B-7D37-4DAC-82D1-DB766B88A66B}"/>
    <hyperlink ref="AO24" r:id="rId6" xr:uid="{BA3800AC-037A-4F6E-A8DC-D96F59C11C2C}"/>
  </hyperlinks>
  <pageMargins left="0.7" right="0.7" top="0.75" bottom="0.75" header="0.3" footer="0.3"/>
  <pageSetup orientation="portrait" r:id="rId7"/>
  <drawing r:id="rId8"/>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2EAC30-1AD6-4725-AEDB-26A897617461}">
  <dimension ref="A1:AV154"/>
  <sheetViews>
    <sheetView showGridLines="0" topLeftCell="A142" zoomScale="85" zoomScaleNormal="85" workbookViewId="0">
      <selection activeCell="E52" sqref="E52"/>
    </sheetView>
  </sheetViews>
  <sheetFormatPr defaultColWidth="9.140625" defaultRowHeight="29.25" customHeight="1" x14ac:dyDescent="0.25"/>
  <cols>
    <col min="1" max="1" width="5.140625" style="44" customWidth="1"/>
    <col min="2" max="2" width="46" style="44" customWidth="1"/>
    <col min="3" max="3" width="29.7109375" style="44" customWidth="1"/>
    <col min="4" max="4" width="26.85546875" style="44" customWidth="1"/>
    <col min="5" max="5" width="27" style="44" customWidth="1"/>
    <col min="6" max="6" width="25.28515625" style="44" customWidth="1"/>
    <col min="7" max="28" width="25.7109375" style="44" customWidth="1"/>
    <col min="29" max="40" width="9.140625" style="44"/>
    <col min="41" max="41" width="13.28515625" style="44" bestFit="1" customWidth="1"/>
    <col min="42" max="16384" width="9.140625" style="44"/>
  </cols>
  <sheetData>
    <row r="1" spans="2:32" ht="15" x14ac:dyDescent="0.25"/>
    <row r="2" spans="2:32" ht="15.75" x14ac:dyDescent="0.25">
      <c r="B2" s="536" t="s">
        <v>1</v>
      </c>
      <c r="C2" s="536"/>
      <c r="D2" s="536"/>
      <c r="E2" s="536"/>
      <c r="F2" s="536"/>
      <c r="G2" s="536"/>
      <c r="H2" s="536"/>
    </row>
    <row r="3" spans="2:32" ht="16.5" customHeight="1" x14ac:dyDescent="0.25">
      <c r="B3" s="537" t="s">
        <v>249</v>
      </c>
      <c r="C3" s="537"/>
      <c r="D3" s="537"/>
      <c r="E3" s="537"/>
      <c r="F3" s="537"/>
      <c r="G3" s="537"/>
      <c r="H3" s="537"/>
    </row>
    <row r="4" spans="2:32" s="32" customFormat="1" ht="14.25" x14ac:dyDescent="0.2">
      <c r="C4" s="49"/>
      <c r="D4" s="49"/>
      <c r="E4" s="49"/>
      <c r="F4" s="49"/>
      <c r="G4" s="49"/>
      <c r="Q4" s="48"/>
      <c r="R4" s="48"/>
      <c r="S4" s="48"/>
      <c r="T4" s="48"/>
      <c r="U4" s="48"/>
    </row>
    <row r="5" spans="2:32" s="32" customFormat="1" ht="15" x14ac:dyDescent="0.25">
      <c r="B5" s="253" t="s">
        <v>394</v>
      </c>
      <c r="C5" s="254"/>
      <c r="D5" s="255"/>
      <c r="E5" s="255"/>
      <c r="F5" s="255"/>
      <c r="G5" s="255"/>
      <c r="H5" s="255"/>
      <c r="I5" s="255"/>
      <c r="J5" s="255"/>
      <c r="K5" s="255"/>
      <c r="L5" s="255"/>
      <c r="M5" s="255"/>
      <c r="N5" s="255"/>
      <c r="O5" s="256"/>
      <c r="Q5" s="48"/>
      <c r="R5" s="48"/>
      <c r="S5" s="48"/>
      <c r="T5" s="48"/>
      <c r="U5" s="48"/>
    </row>
    <row r="6" spans="2:32" s="32" customFormat="1" ht="14.25" x14ac:dyDescent="0.2">
      <c r="B6" s="92"/>
      <c r="C6" s="196"/>
      <c r="D6" s="534" t="s">
        <v>250</v>
      </c>
      <c r="E6" s="534"/>
      <c r="F6" s="534"/>
      <c r="G6" s="534"/>
      <c r="H6" s="534"/>
      <c r="I6" s="534"/>
      <c r="J6" s="538" t="s">
        <v>251</v>
      </c>
      <c r="K6" s="539"/>
      <c r="L6" s="539"/>
      <c r="M6" s="539"/>
      <c r="N6" s="539"/>
      <c r="O6" s="540"/>
      <c r="Q6" s="48"/>
      <c r="R6" s="48"/>
      <c r="S6" s="48"/>
      <c r="T6" s="48"/>
      <c r="U6" s="48"/>
    </row>
    <row r="7" spans="2:32" s="32" customFormat="1" ht="14.25" x14ac:dyDescent="0.2">
      <c r="B7" s="92"/>
      <c r="C7" s="87"/>
      <c r="D7" s="541" t="s">
        <v>135</v>
      </c>
      <c r="E7" s="542"/>
      <c r="F7" s="541" t="s">
        <v>136</v>
      </c>
      <c r="G7" s="542"/>
      <c r="H7" s="541" t="s">
        <v>137</v>
      </c>
      <c r="I7" s="542"/>
      <c r="J7" s="538" t="s">
        <v>138</v>
      </c>
      <c r="K7" s="539"/>
      <c r="L7" s="543"/>
      <c r="M7" s="538" t="s">
        <v>139</v>
      </c>
      <c r="N7" s="539"/>
      <c r="O7" s="540"/>
      <c r="Q7" s="48"/>
      <c r="R7" s="48"/>
      <c r="S7" s="48"/>
      <c r="T7" s="48"/>
      <c r="U7" s="48"/>
    </row>
    <row r="8" spans="2:32" s="32" customFormat="1" ht="14.25" x14ac:dyDescent="0.2">
      <c r="B8" s="92" t="s">
        <v>23</v>
      </c>
      <c r="C8" s="87" t="s">
        <v>140</v>
      </c>
      <c r="D8" s="197" t="s">
        <v>141</v>
      </c>
      <c r="E8" s="197" t="s">
        <v>142</v>
      </c>
      <c r="F8" s="197" t="s">
        <v>97</v>
      </c>
      <c r="G8" s="197" t="s">
        <v>98</v>
      </c>
      <c r="H8" s="197" t="s">
        <v>143</v>
      </c>
      <c r="I8" s="197" t="s">
        <v>144</v>
      </c>
      <c r="J8" s="198" t="s">
        <v>69</v>
      </c>
      <c r="K8" s="198" t="s">
        <v>70</v>
      </c>
      <c r="L8" s="198" t="s">
        <v>49</v>
      </c>
      <c r="M8" s="198" t="s">
        <v>145</v>
      </c>
      <c r="N8" s="198" t="s">
        <v>146</v>
      </c>
      <c r="O8" s="93" t="s">
        <v>87</v>
      </c>
      <c r="Q8" s="48"/>
      <c r="R8" s="48"/>
      <c r="S8" s="48"/>
      <c r="T8" s="48"/>
      <c r="U8" s="48"/>
    </row>
    <row r="9" spans="2:32" s="32" customFormat="1" ht="14.25" x14ac:dyDescent="0.2">
      <c r="B9" s="92" t="s">
        <v>148</v>
      </c>
      <c r="C9" s="257">
        <v>0.21</v>
      </c>
      <c r="D9" s="257">
        <v>0.17</v>
      </c>
      <c r="E9" s="257">
        <v>0.22</v>
      </c>
      <c r="F9" s="257">
        <v>0.18</v>
      </c>
      <c r="G9" s="257">
        <v>0.25</v>
      </c>
      <c r="H9" s="257">
        <v>0.25</v>
      </c>
      <c r="I9" s="257">
        <v>0.17</v>
      </c>
      <c r="J9" s="257">
        <v>0.17</v>
      </c>
      <c r="K9" s="257">
        <v>0.33</v>
      </c>
      <c r="L9" s="257">
        <v>0.15</v>
      </c>
      <c r="M9" s="257">
        <v>0.3</v>
      </c>
      <c r="N9" s="257">
        <v>0.12</v>
      </c>
      <c r="O9" s="258">
        <v>0.19</v>
      </c>
      <c r="Q9" s="48"/>
      <c r="R9" s="48"/>
      <c r="S9" s="48"/>
      <c r="T9" s="48"/>
      <c r="U9" s="48"/>
    </row>
    <row r="10" spans="2:32" s="32" customFormat="1" ht="14.25" x14ac:dyDescent="0.2">
      <c r="B10" s="92" t="s">
        <v>2</v>
      </c>
      <c r="C10" s="259">
        <v>0.14618</v>
      </c>
      <c r="D10" s="259">
        <v>6.9680000000000006E-2</v>
      </c>
      <c r="E10" s="259">
        <v>0.17654</v>
      </c>
      <c r="F10" s="259">
        <v>0.14166000000000001</v>
      </c>
      <c r="G10" s="259" t="s">
        <v>75</v>
      </c>
      <c r="H10" s="259">
        <v>0.17665</v>
      </c>
      <c r="I10" s="259">
        <v>0.12141</v>
      </c>
      <c r="J10" s="259">
        <v>0.10968000000000001</v>
      </c>
      <c r="K10" s="259">
        <v>0.31351000000000001</v>
      </c>
      <c r="L10" s="259" t="s">
        <v>75</v>
      </c>
      <c r="M10" s="259">
        <v>0.20052</v>
      </c>
      <c r="N10" s="259">
        <v>9.7790000000000002E-2</v>
      </c>
      <c r="O10" s="259">
        <v>0.10808000000000001</v>
      </c>
      <c r="Q10" s="48"/>
      <c r="R10" s="48"/>
      <c r="S10" s="48"/>
      <c r="T10" s="48"/>
      <c r="U10" s="48"/>
    </row>
    <row r="11" spans="2:32" s="32" customFormat="1" ht="15" x14ac:dyDescent="0.25">
      <c r="B11" s="236" t="s">
        <v>149</v>
      </c>
      <c r="C11" s="94"/>
      <c r="D11" s="94"/>
      <c r="E11" s="94"/>
      <c r="F11" s="94"/>
      <c r="G11" s="94"/>
      <c r="H11" s="94"/>
      <c r="I11" s="94"/>
      <c r="J11" s="94"/>
      <c r="K11" s="94"/>
      <c r="L11" s="94"/>
      <c r="M11" s="95"/>
      <c r="N11" s="94"/>
      <c r="O11" s="260"/>
      <c r="Q11" s="48"/>
      <c r="R11" s="48"/>
      <c r="S11" s="48"/>
      <c r="T11" s="48"/>
      <c r="U11" s="48"/>
    </row>
    <row r="12" spans="2:32" s="180" customFormat="1" ht="15" x14ac:dyDescent="0.25">
      <c r="B12" s="176"/>
      <c r="D12" s="142"/>
      <c r="E12" s="142"/>
      <c r="F12" s="142"/>
      <c r="G12" s="142"/>
      <c r="H12" s="142"/>
      <c r="I12" s="142"/>
      <c r="J12" s="142"/>
      <c r="K12" s="142"/>
      <c r="L12" s="142"/>
      <c r="M12" s="142"/>
      <c r="N12" s="142"/>
      <c r="O12" s="142"/>
      <c r="Q12" s="181"/>
      <c r="R12" s="181"/>
      <c r="S12" s="181"/>
      <c r="T12" s="181"/>
      <c r="U12" s="181"/>
    </row>
    <row r="13" spans="2:32" s="32" customFormat="1" ht="14.25" x14ac:dyDescent="0.2">
      <c r="B13" s="188" t="s">
        <v>252</v>
      </c>
      <c r="C13" s="180"/>
      <c r="Q13" s="48"/>
      <c r="R13" s="48"/>
      <c r="S13" s="48"/>
      <c r="T13" s="48"/>
      <c r="U13" s="48"/>
    </row>
    <row r="14" spans="2:32" s="32" customFormat="1" ht="14.25" x14ac:dyDescent="0.2">
      <c r="C14" s="49"/>
      <c r="D14" s="49"/>
      <c r="E14" s="49"/>
      <c r="F14" s="49"/>
      <c r="G14" s="49"/>
      <c r="O14" s="48"/>
      <c r="P14" s="48"/>
      <c r="Q14" s="48"/>
      <c r="R14" s="48"/>
      <c r="S14" s="48"/>
      <c r="T14" s="48"/>
      <c r="U14" s="48"/>
      <c r="V14" s="48"/>
      <c r="W14" s="48"/>
      <c r="X14" s="48"/>
      <c r="Y14" s="48"/>
      <c r="Z14" s="48"/>
      <c r="AA14" s="48"/>
      <c r="AB14" s="48"/>
      <c r="AC14" s="48"/>
      <c r="AD14" s="48"/>
      <c r="AE14" s="48"/>
      <c r="AF14" s="48"/>
    </row>
    <row r="15" spans="2:32" s="32" customFormat="1" ht="15" x14ac:dyDescent="0.25">
      <c r="B15" s="179" t="s">
        <v>395</v>
      </c>
      <c r="C15" s="180"/>
      <c r="D15" s="142"/>
      <c r="E15" s="142"/>
      <c r="F15" s="176" t="s">
        <v>432</v>
      </c>
      <c r="G15" s="180"/>
      <c r="H15" s="142"/>
      <c r="I15" s="142"/>
      <c r="J15" s="142"/>
      <c r="K15" s="142"/>
      <c r="L15" s="142"/>
      <c r="M15" s="142"/>
      <c r="N15" s="142"/>
      <c r="O15" s="181"/>
      <c r="P15" s="181"/>
      <c r="Q15" s="181"/>
      <c r="R15" s="181"/>
      <c r="S15" s="181"/>
      <c r="T15" s="181"/>
      <c r="U15" s="181"/>
      <c r="V15" s="181"/>
      <c r="W15" s="181"/>
      <c r="X15" s="181"/>
      <c r="Y15" s="48"/>
      <c r="Z15" s="48"/>
      <c r="AA15" s="48"/>
      <c r="AB15" s="48"/>
      <c r="AC15" s="48"/>
      <c r="AD15" s="48"/>
      <c r="AE15" s="48"/>
      <c r="AF15" s="48"/>
    </row>
    <row r="16" spans="2:32" s="32" customFormat="1" ht="15.6" customHeight="1" x14ac:dyDescent="0.25">
      <c r="B16" s="137"/>
      <c r="C16" s="137" t="s">
        <v>253</v>
      </c>
      <c r="D16" s="137" t="s">
        <v>22</v>
      </c>
      <c r="E16" s="182"/>
      <c r="F16" s="535" t="s">
        <v>396</v>
      </c>
      <c r="G16" s="535"/>
      <c r="H16" s="199" t="s">
        <v>397</v>
      </c>
      <c r="I16" s="199" t="s">
        <v>398</v>
      </c>
      <c r="J16" s="199" t="s">
        <v>399</v>
      </c>
      <c r="K16" s="199" t="s">
        <v>87</v>
      </c>
      <c r="L16" s="199" t="s">
        <v>400</v>
      </c>
      <c r="M16" s="182"/>
      <c r="N16" s="182"/>
      <c r="O16" s="181"/>
      <c r="P16" s="181"/>
      <c r="Q16" s="181"/>
      <c r="R16" s="181"/>
      <c r="S16" s="181"/>
      <c r="T16" s="181"/>
      <c r="U16" s="181"/>
      <c r="V16" s="181"/>
      <c r="W16" s="181"/>
      <c r="X16" s="181"/>
      <c r="Y16" s="48"/>
      <c r="Z16" s="48"/>
      <c r="AA16" s="48"/>
      <c r="AB16" s="48"/>
      <c r="AC16" s="48"/>
      <c r="AD16" s="48"/>
      <c r="AE16" s="48"/>
      <c r="AF16" s="48"/>
    </row>
    <row r="17" spans="2:32" s="32" customFormat="1" ht="15.75" x14ac:dyDescent="0.25">
      <c r="B17" s="137" t="s">
        <v>254</v>
      </c>
      <c r="C17" s="45" t="s">
        <v>147</v>
      </c>
      <c r="D17" s="45">
        <v>2.1981999999999999</v>
      </c>
      <c r="E17" s="183"/>
      <c r="F17" s="497" t="s">
        <v>254</v>
      </c>
      <c r="G17" s="497"/>
      <c r="H17" s="50">
        <v>1</v>
      </c>
      <c r="I17" s="50" t="s">
        <v>75</v>
      </c>
      <c r="J17" s="50" t="s">
        <v>75</v>
      </c>
      <c r="K17" s="50" t="s">
        <v>75</v>
      </c>
      <c r="L17" s="261">
        <v>1</v>
      </c>
      <c r="M17" s="184"/>
      <c r="N17" s="185"/>
      <c r="O17" s="181"/>
      <c r="P17" s="181"/>
      <c r="Q17" s="181"/>
      <c r="R17" s="181"/>
      <c r="S17" s="181"/>
      <c r="T17" s="181"/>
      <c r="U17" s="181"/>
      <c r="V17" s="181"/>
      <c r="W17" s="181"/>
      <c r="X17" s="181"/>
      <c r="Y17" s="48"/>
      <c r="Z17" s="48"/>
      <c r="AA17" s="48"/>
      <c r="AB17" s="48"/>
      <c r="AC17" s="48"/>
      <c r="AD17" s="48"/>
      <c r="AE17" s="48"/>
      <c r="AF17" s="48"/>
    </row>
    <row r="18" spans="2:32" s="32" customFormat="1" ht="15.75" x14ac:dyDescent="0.25">
      <c r="B18" s="137" t="s">
        <v>255</v>
      </c>
      <c r="C18" s="47">
        <v>4.6421999999999999</v>
      </c>
      <c r="D18" s="47">
        <v>2.0821000000000001</v>
      </c>
      <c r="E18" s="186"/>
      <c r="F18" s="497" t="s">
        <v>255</v>
      </c>
      <c r="G18" s="497"/>
      <c r="H18" s="51">
        <v>1</v>
      </c>
      <c r="I18" s="51" t="s">
        <v>75</v>
      </c>
      <c r="J18" s="51" t="s">
        <v>75</v>
      </c>
      <c r="K18" s="51" t="s">
        <v>75</v>
      </c>
      <c r="L18" s="261">
        <v>1</v>
      </c>
      <c r="M18" s="186"/>
      <c r="N18" s="187"/>
      <c r="O18" s="181"/>
      <c r="P18" s="181"/>
      <c r="Q18" s="181"/>
      <c r="R18" s="181"/>
      <c r="S18" s="181"/>
      <c r="T18" s="181"/>
      <c r="U18" s="181"/>
      <c r="V18" s="181"/>
      <c r="W18" s="181"/>
      <c r="X18" s="181"/>
      <c r="Y18" s="48"/>
      <c r="Z18" s="48"/>
      <c r="AA18" s="48"/>
      <c r="AB18" s="48"/>
      <c r="AC18" s="48"/>
      <c r="AD18" s="48"/>
      <c r="AE18" s="48"/>
      <c r="AF18" s="48"/>
    </row>
    <row r="19" spans="2:32" s="32" customFormat="1" ht="13.9" customHeight="1" x14ac:dyDescent="0.25">
      <c r="B19" s="137" t="s">
        <v>256</v>
      </c>
      <c r="C19" s="45">
        <v>4.3501000000000003</v>
      </c>
      <c r="D19" s="45">
        <v>1.7374000000000001</v>
      </c>
      <c r="E19" s="186"/>
      <c r="F19" s="497" t="s">
        <v>256</v>
      </c>
      <c r="G19" s="497"/>
      <c r="H19" s="50" t="s">
        <v>147</v>
      </c>
      <c r="I19" s="50" t="s">
        <v>75</v>
      </c>
      <c r="J19" s="50" t="s">
        <v>75</v>
      </c>
      <c r="K19" s="50" t="s">
        <v>75</v>
      </c>
      <c r="L19" s="261" t="s">
        <v>147</v>
      </c>
      <c r="M19" s="186"/>
      <c r="N19" s="187"/>
      <c r="O19" s="181"/>
      <c r="P19" s="181"/>
      <c r="Q19" s="181"/>
      <c r="R19" s="181"/>
      <c r="S19" s="181"/>
      <c r="T19" s="181"/>
      <c r="U19" s="181"/>
      <c r="V19" s="181"/>
      <c r="W19" s="181"/>
      <c r="X19" s="181"/>
      <c r="Y19" s="48"/>
      <c r="Z19" s="48"/>
      <c r="AA19" s="48"/>
      <c r="AB19" s="48"/>
      <c r="AC19" s="48"/>
      <c r="AD19" s="48"/>
      <c r="AE19" s="48"/>
      <c r="AF19" s="48"/>
    </row>
    <row r="20" spans="2:32" s="32" customFormat="1" ht="15.75" x14ac:dyDescent="0.25">
      <c r="B20" s="137" t="s">
        <v>257</v>
      </c>
      <c r="C20" s="47" t="s">
        <v>147</v>
      </c>
      <c r="D20" s="47">
        <v>1.734</v>
      </c>
      <c r="E20" s="186"/>
      <c r="F20" s="497" t="s">
        <v>257</v>
      </c>
      <c r="G20" s="497"/>
      <c r="H20" s="51">
        <v>1</v>
      </c>
      <c r="I20" s="51" t="s">
        <v>75</v>
      </c>
      <c r="J20" s="51" t="s">
        <v>75</v>
      </c>
      <c r="K20" s="51" t="s">
        <v>75</v>
      </c>
      <c r="L20" s="261">
        <v>1</v>
      </c>
      <c r="M20" s="186"/>
      <c r="N20" s="187"/>
      <c r="O20" s="181"/>
      <c r="P20" s="181"/>
      <c r="Q20" s="181"/>
      <c r="R20" s="181"/>
      <c r="S20" s="181"/>
      <c r="T20" s="181"/>
      <c r="U20" s="181"/>
      <c r="V20" s="181"/>
      <c r="W20" s="181"/>
      <c r="X20" s="181"/>
      <c r="Y20" s="48"/>
      <c r="Z20" s="48"/>
      <c r="AA20" s="48"/>
      <c r="AB20" s="48"/>
      <c r="AC20" s="48"/>
      <c r="AD20" s="48"/>
      <c r="AE20" s="48"/>
      <c r="AF20" s="48"/>
    </row>
    <row r="21" spans="2:32" s="32" customFormat="1" ht="15.75" x14ac:dyDescent="0.25">
      <c r="B21" s="137" t="s">
        <v>258</v>
      </c>
      <c r="C21" s="45">
        <v>2.2780999999999998</v>
      </c>
      <c r="D21" s="45">
        <v>1.2105999999999999</v>
      </c>
      <c r="E21" s="186"/>
      <c r="F21" s="497" t="s">
        <v>258</v>
      </c>
      <c r="G21" s="497"/>
      <c r="H21" s="50" t="s">
        <v>147</v>
      </c>
      <c r="I21" s="50" t="s">
        <v>75</v>
      </c>
      <c r="J21" s="50" t="s">
        <v>75</v>
      </c>
      <c r="K21" s="50" t="s">
        <v>75</v>
      </c>
      <c r="L21" s="261" t="s">
        <v>147</v>
      </c>
      <c r="M21" s="186"/>
      <c r="N21" s="187"/>
      <c r="O21" s="181"/>
      <c r="P21" s="181"/>
      <c r="Q21" s="181"/>
      <c r="R21" s="181"/>
      <c r="S21" s="181"/>
      <c r="T21" s="181"/>
      <c r="U21" s="181"/>
      <c r="V21" s="181"/>
      <c r="W21" s="181"/>
      <c r="X21" s="181"/>
      <c r="Y21" s="48"/>
      <c r="Z21" s="48"/>
      <c r="AA21" s="48"/>
      <c r="AB21" s="48"/>
      <c r="AC21" s="48"/>
      <c r="AD21" s="48"/>
      <c r="AE21" s="48"/>
      <c r="AF21" s="48"/>
    </row>
    <row r="22" spans="2:32" s="32" customFormat="1" ht="15.75" x14ac:dyDescent="0.25">
      <c r="B22" s="137" t="s">
        <v>259</v>
      </c>
      <c r="C22" s="47" t="s">
        <v>147</v>
      </c>
      <c r="D22" s="47">
        <v>0.10920000000000001</v>
      </c>
      <c r="E22" s="186"/>
      <c r="F22" s="497" t="s">
        <v>259</v>
      </c>
      <c r="G22" s="497"/>
      <c r="H22" s="51" t="s">
        <v>147</v>
      </c>
      <c r="I22" s="51" t="s">
        <v>75</v>
      </c>
      <c r="J22" s="51" t="s">
        <v>75</v>
      </c>
      <c r="K22" s="51" t="s">
        <v>75</v>
      </c>
      <c r="L22" s="261" t="s">
        <v>147</v>
      </c>
      <c r="M22" s="186"/>
      <c r="N22" s="187"/>
      <c r="O22" s="181"/>
      <c r="P22" s="181"/>
      <c r="Q22" s="181"/>
      <c r="R22" s="181"/>
      <c r="S22" s="181"/>
      <c r="T22" s="181"/>
      <c r="U22" s="181"/>
      <c r="V22" s="181"/>
      <c r="W22" s="181"/>
      <c r="X22" s="181"/>
      <c r="Y22" s="48"/>
      <c r="Z22" s="48"/>
      <c r="AA22" s="48"/>
      <c r="AB22" s="48"/>
      <c r="AC22" s="48"/>
      <c r="AD22" s="48"/>
      <c r="AE22" s="48"/>
      <c r="AF22" s="48"/>
    </row>
    <row r="23" spans="2:32" s="32" customFormat="1" ht="15.75" x14ac:dyDescent="0.25">
      <c r="B23" s="137" t="s">
        <v>260</v>
      </c>
      <c r="C23" s="45">
        <v>8.0472999999999999</v>
      </c>
      <c r="D23" s="45">
        <v>9.6754999999999995</v>
      </c>
      <c r="E23" s="186"/>
      <c r="F23" s="497" t="s">
        <v>260</v>
      </c>
      <c r="G23" s="497"/>
      <c r="H23" s="50">
        <v>3</v>
      </c>
      <c r="I23" s="50" t="s">
        <v>75</v>
      </c>
      <c r="J23" s="50" t="s">
        <v>75</v>
      </c>
      <c r="K23" s="50" t="s">
        <v>75</v>
      </c>
      <c r="L23" s="261">
        <v>5</v>
      </c>
      <c r="M23" s="186"/>
      <c r="N23" s="187"/>
      <c r="O23" s="181"/>
      <c r="P23" s="181"/>
      <c r="Q23" s="181"/>
      <c r="R23" s="181"/>
      <c r="S23" s="181"/>
      <c r="T23" s="181"/>
      <c r="U23" s="181"/>
      <c r="V23" s="181"/>
      <c r="W23" s="181"/>
      <c r="X23" s="181"/>
      <c r="Y23" s="48"/>
      <c r="Z23" s="48"/>
      <c r="AA23" s="48"/>
      <c r="AB23" s="48"/>
      <c r="AC23" s="48"/>
      <c r="AD23" s="48"/>
      <c r="AE23" s="48"/>
      <c r="AF23" s="48"/>
    </row>
    <row r="24" spans="2:32" s="32" customFormat="1" ht="13.9" customHeight="1" x14ac:dyDescent="0.25">
      <c r="B24" s="137" t="s">
        <v>261</v>
      </c>
      <c r="C24" s="47" t="s">
        <v>147</v>
      </c>
      <c r="D24" s="47">
        <v>0.61870000000000003</v>
      </c>
      <c r="E24" s="186"/>
      <c r="F24" s="497" t="s">
        <v>261</v>
      </c>
      <c r="G24" s="497"/>
      <c r="H24" s="51" t="s">
        <v>147</v>
      </c>
      <c r="I24" s="51" t="s">
        <v>75</v>
      </c>
      <c r="J24" s="51" t="s">
        <v>75</v>
      </c>
      <c r="K24" s="51" t="s">
        <v>75</v>
      </c>
      <c r="L24" s="261">
        <v>1</v>
      </c>
      <c r="M24" s="186"/>
      <c r="N24" s="187"/>
      <c r="O24" s="181"/>
      <c r="P24" s="181"/>
      <c r="Q24" s="181"/>
      <c r="R24" s="181"/>
      <c r="S24" s="181"/>
      <c r="T24" s="181"/>
      <c r="U24" s="181"/>
      <c r="V24" s="181"/>
      <c r="W24" s="181"/>
      <c r="X24" s="181"/>
      <c r="Y24" s="48"/>
      <c r="Z24" s="48"/>
      <c r="AA24" s="48"/>
      <c r="AB24" s="48"/>
      <c r="AC24" s="48"/>
      <c r="AD24" s="48"/>
      <c r="AE24" s="48"/>
      <c r="AF24" s="48"/>
    </row>
    <row r="25" spans="2:32" s="32" customFormat="1" ht="13.9" customHeight="1" x14ac:dyDescent="0.25">
      <c r="B25" s="137" t="s">
        <v>262</v>
      </c>
      <c r="C25" s="45">
        <v>6.5232999999999999</v>
      </c>
      <c r="D25" s="45">
        <v>5.8041999999999998</v>
      </c>
      <c r="E25" s="186"/>
      <c r="F25" s="497" t="s">
        <v>262</v>
      </c>
      <c r="G25" s="497"/>
      <c r="H25" s="50">
        <v>4</v>
      </c>
      <c r="I25" s="50" t="s">
        <v>75</v>
      </c>
      <c r="J25" s="50" t="s">
        <v>75</v>
      </c>
      <c r="K25" s="50" t="s">
        <v>75</v>
      </c>
      <c r="L25" s="261">
        <v>5</v>
      </c>
      <c r="M25" s="186"/>
      <c r="N25" s="187"/>
      <c r="O25" s="181"/>
      <c r="P25" s="181"/>
      <c r="Q25" s="181"/>
      <c r="R25" s="181"/>
      <c r="S25" s="181"/>
      <c r="T25" s="181"/>
      <c r="U25" s="181"/>
      <c r="V25" s="181"/>
      <c r="W25" s="181"/>
      <c r="X25" s="181"/>
      <c r="Y25" s="48"/>
      <c r="Z25" s="48"/>
      <c r="AA25" s="48"/>
      <c r="AB25" s="48"/>
      <c r="AC25" s="48"/>
      <c r="AD25" s="48"/>
      <c r="AE25" s="48"/>
      <c r="AF25" s="48"/>
    </row>
    <row r="26" spans="2:32" s="32" customFormat="1" ht="13.9" customHeight="1" x14ac:dyDescent="0.25">
      <c r="B26" s="137" t="s">
        <v>263</v>
      </c>
      <c r="C26" s="47">
        <v>5.5505000000000004</v>
      </c>
      <c r="D26" s="47">
        <v>2.9462000000000002</v>
      </c>
      <c r="E26" s="186"/>
      <c r="F26" s="497" t="s">
        <v>263</v>
      </c>
      <c r="G26" s="497"/>
      <c r="H26" s="51">
        <v>3</v>
      </c>
      <c r="I26" s="51" t="s">
        <v>75</v>
      </c>
      <c r="J26" s="51" t="s">
        <v>75</v>
      </c>
      <c r="K26" s="51" t="s">
        <v>75</v>
      </c>
      <c r="L26" s="261">
        <v>3</v>
      </c>
      <c r="M26" s="186"/>
      <c r="N26" s="187"/>
      <c r="O26" s="181"/>
      <c r="P26" s="181"/>
      <c r="Q26" s="181"/>
      <c r="R26" s="181"/>
      <c r="S26" s="181"/>
      <c r="T26" s="181"/>
      <c r="U26" s="181"/>
      <c r="V26" s="181"/>
      <c r="W26" s="181"/>
      <c r="X26" s="181"/>
      <c r="Y26" s="48"/>
      <c r="Z26" s="48"/>
      <c r="AA26" s="48"/>
      <c r="AB26" s="48"/>
      <c r="AC26" s="48"/>
      <c r="AD26" s="48"/>
      <c r="AE26" s="48"/>
      <c r="AF26" s="48"/>
    </row>
    <row r="27" spans="2:32" s="32" customFormat="1" ht="15.75" x14ac:dyDescent="0.25">
      <c r="B27" s="137" t="s">
        <v>264</v>
      </c>
      <c r="C27" s="45">
        <v>0.70030000000000003</v>
      </c>
      <c r="D27" s="45">
        <v>4.0575000000000001</v>
      </c>
      <c r="E27" s="186"/>
      <c r="F27" s="497" t="s">
        <v>264</v>
      </c>
      <c r="G27" s="497"/>
      <c r="H27" s="50" t="s">
        <v>147</v>
      </c>
      <c r="I27" s="50" t="s">
        <v>75</v>
      </c>
      <c r="J27" s="50" t="s">
        <v>75</v>
      </c>
      <c r="K27" s="50" t="s">
        <v>75</v>
      </c>
      <c r="L27" s="261">
        <v>1</v>
      </c>
      <c r="M27" s="186"/>
      <c r="N27" s="187"/>
      <c r="O27" s="181"/>
      <c r="P27" s="181"/>
      <c r="Q27" s="181"/>
      <c r="R27" s="181"/>
      <c r="S27" s="181"/>
      <c r="T27" s="181"/>
      <c r="U27" s="181"/>
      <c r="V27" s="181"/>
      <c r="W27" s="181"/>
      <c r="X27" s="181"/>
      <c r="Y27" s="48"/>
      <c r="Z27" s="48"/>
      <c r="AA27" s="48"/>
      <c r="AB27" s="48"/>
      <c r="AC27" s="48"/>
      <c r="AD27" s="48"/>
      <c r="AE27" s="48"/>
      <c r="AF27" s="48"/>
    </row>
    <row r="28" spans="2:32" s="32" customFormat="1" ht="13.9" customHeight="1" x14ac:dyDescent="0.25">
      <c r="B28" s="137" t="s">
        <v>265</v>
      </c>
      <c r="C28" s="47" t="s">
        <v>147</v>
      </c>
      <c r="D28" s="47">
        <v>0.21959999999999999</v>
      </c>
      <c r="E28" s="186"/>
      <c r="F28" s="497" t="s">
        <v>265</v>
      </c>
      <c r="G28" s="497"/>
      <c r="H28" s="51" t="s">
        <v>147</v>
      </c>
      <c r="I28" s="51" t="s">
        <v>147</v>
      </c>
      <c r="J28" s="51" t="s">
        <v>147</v>
      </c>
      <c r="K28" s="51" t="s">
        <v>147</v>
      </c>
      <c r="L28" s="261" t="s">
        <v>147</v>
      </c>
      <c r="M28" s="186"/>
      <c r="N28" s="187"/>
      <c r="O28" s="181"/>
      <c r="P28" s="181"/>
      <c r="Q28" s="181"/>
      <c r="R28" s="181"/>
      <c r="S28" s="181"/>
      <c r="T28" s="181"/>
      <c r="U28" s="181"/>
      <c r="V28" s="181"/>
      <c r="W28" s="181"/>
      <c r="X28" s="181"/>
      <c r="Y28" s="48"/>
      <c r="Z28" s="48"/>
      <c r="AA28" s="48"/>
      <c r="AB28" s="48"/>
      <c r="AC28" s="48"/>
      <c r="AD28" s="48"/>
      <c r="AE28" s="48"/>
      <c r="AF28" s="48"/>
    </row>
    <row r="29" spans="2:32" s="32" customFormat="1" ht="15.75" x14ac:dyDescent="0.25">
      <c r="B29" s="137" t="s">
        <v>266</v>
      </c>
      <c r="C29" s="45">
        <v>1.5449999999999999</v>
      </c>
      <c r="D29" s="45">
        <v>0.69069999999999998</v>
      </c>
      <c r="E29" s="186"/>
      <c r="F29" s="497" t="s">
        <v>266</v>
      </c>
      <c r="G29" s="497"/>
      <c r="H29" s="50">
        <v>2</v>
      </c>
      <c r="I29" s="50" t="s">
        <v>147</v>
      </c>
      <c r="J29" s="50" t="s">
        <v>147</v>
      </c>
      <c r="K29" s="50" t="s">
        <v>147</v>
      </c>
      <c r="L29" s="261">
        <v>2</v>
      </c>
      <c r="M29" s="186"/>
      <c r="N29" s="187"/>
      <c r="O29" s="181"/>
      <c r="P29" s="181"/>
      <c r="Q29" s="181"/>
      <c r="R29" s="181"/>
      <c r="S29" s="181"/>
      <c r="T29" s="181"/>
      <c r="U29" s="181"/>
      <c r="V29" s="181"/>
      <c r="W29" s="181"/>
      <c r="X29" s="181"/>
      <c r="Y29" s="48"/>
      <c r="Z29" s="48"/>
      <c r="AA29" s="48"/>
      <c r="AB29" s="48"/>
      <c r="AC29" s="48"/>
      <c r="AD29" s="48"/>
      <c r="AE29" s="48"/>
      <c r="AF29" s="48"/>
    </row>
    <row r="30" spans="2:32" s="32" customFormat="1" ht="15.75" x14ac:dyDescent="0.25">
      <c r="B30" s="137" t="s">
        <v>87</v>
      </c>
      <c r="C30" s="47">
        <v>0.67079999999999995</v>
      </c>
      <c r="D30" s="47">
        <v>0.3574</v>
      </c>
      <c r="E30" s="120"/>
      <c r="F30" s="497" t="s">
        <v>87</v>
      </c>
      <c r="G30" s="497"/>
      <c r="H30" s="51" t="s">
        <v>147</v>
      </c>
      <c r="I30" s="51" t="s">
        <v>75</v>
      </c>
      <c r="J30" s="51" t="s">
        <v>75</v>
      </c>
      <c r="K30" s="51" t="s">
        <v>75</v>
      </c>
      <c r="L30" s="261" t="s">
        <v>147</v>
      </c>
      <c r="M30" s="120"/>
      <c r="N30" s="119"/>
      <c r="O30" s="48"/>
      <c r="P30" s="48"/>
      <c r="Q30" s="48"/>
      <c r="R30" s="48"/>
      <c r="S30" s="48"/>
      <c r="T30" s="48"/>
      <c r="U30" s="48"/>
      <c r="V30" s="48"/>
      <c r="W30" s="48"/>
      <c r="X30" s="48"/>
      <c r="Y30" s="48"/>
      <c r="Z30" s="48"/>
      <c r="AA30" s="48"/>
      <c r="AB30" s="48"/>
      <c r="AC30" s="48"/>
      <c r="AD30" s="48"/>
      <c r="AE30" s="48"/>
      <c r="AF30" s="48"/>
    </row>
    <row r="31" spans="2:32" s="32" customFormat="1" ht="15.75" x14ac:dyDescent="0.25">
      <c r="B31" s="137" t="s">
        <v>267</v>
      </c>
      <c r="C31" s="45">
        <v>81.977599999999995</v>
      </c>
      <c r="D31" s="45">
        <v>78.288300000000007</v>
      </c>
      <c r="E31" s="120"/>
      <c r="F31" s="497" t="s">
        <v>267</v>
      </c>
      <c r="G31" s="497"/>
      <c r="H31" s="50">
        <v>90</v>
      </c>
      <c r="I31" s="50" t="s">
        <v>75</v>
      </c>
      <c r="J31" s="50" t="s">
        <v>75</v>
      </c>
      <c r="K31" s="50" t="s">
        <v>75</v>
      </c>
      <c r="L31" s="261">
        <v>87</v>
      </c>
      <c r="M31" s="120"/>
      <c r="N31" s="119"/>
      <c r="O31" s="48"/>
      <c r="P31" s="48"/>
      <c r="Q31" s="48"/>
      <c r="R31" s="48"/>
      <c r="S31" s="48"/>
      <c r="T31" s="48"/>
      <c r="U31" s="48"/>
      <c r="V31" s="48"/>
      <c r="W31" s="48"/>
      <c r="X31" s="48"/>
      <c r="Y31" s="48"/>
      <c r="Z31" s="48"/>
      <c r="AA31" s="48"/>
      <c r="AB31" s="48"/>
      <c r="AC31" s="48"/>
      <c r="AD31" s="48"/>
      <c r="AE31" s="48"/>
      <c r="AF31" s="48"/>
    </row>
    <row r="32" spans="2:32" s="32" customFormat="1" ht="15.75" x14ac:dyDescent="0.25">
      <c r="B32" s="137" t="s">
        <v>268</v>
      </c>
      <c r="C32" s="47">
        <v>2.7313999999999998</v>
      </c>
      <c r="D32" s="47">
        <v>3.4032</v>
      </c>
      <c r="E32" s="120"/>
      <c r="F32" s="497" t="s">
        <v>268</v>
      </c>
      <c r="G32" s="497"/>
      <c r="H32" s="51">
        <v>1</v>
      </c>
      <c r="I32" s="51" t="s">
        <v>75</v>
      </c>
      <c r="J32" s="51" t="s">
        <v>75</v>
      </c>
      <c r="K32" s="51" t="s">
        <v>75</v>
      </c>
      <c r="L32" s="261">
        <v>3</v>
      </c>
      <c r="M32" s="120"/>
      <c r="N32" s="119"/>
      <c r="O32" s="48"/>
      <c r="P32" s="48"/>
      <c r="Q32" s="48"/>
      <c r="R32" s="48"/>
      <c r="S32" s="48"/>
      <c r="T32" s="48"/>
      <c r="U32" s="48"/>
      <c r="V32" s="48"/>
      <c r="W32" s="48"/>
      <c r="X32" s="48"/>
      <c r="Y32" s="48"/>
      <c r="Z32" s="48"/>
      <c r="AA32" s="48"/>
      <c r="AB32" s="48"/>
      <c r="AC32" s="48"/>
      <c r="AD32" s="48"/>
      <c r="AE32" s="48"/>
      <c r="AF32" s="48"/>
    </row>
    <row r="33" spans="2:28" s="32" customFormat="1" ht="15.75" x14ac:dyDescent="0.25">
      <c r="B33" s="137" t="s">
        <v>269</v>
      </c>
      <c r="C33" s="331">
        <v>110</v>
      </c>
      <c r="D33" s="331">
        <v>4920</v>
      </c>
      <c r="E33" s="12"/>
      <c r="F33" s="497" t="s">
        <v>269</v>
      </c>
      <c r="G33" s="497"/>
      <c r="H33" s="50">
        <v>80</v>
      </c>
      <c r="I33" s="50">
        <v>20</v>
      </c>
      <c r="J33" s="50">
        <v>20</v>
      </c>
      <c r="K33" s="50">
        <v>10</v>
      </c>
      <c r="L33" s="50">
        <v>130</v>
      </c>
      <c r="M33" s="120"/>
      <c r="N33" s="119"/>
      <c r="O33" s="48"/>
      <c r="P33" s="48"/>
      <c r="Q33" s="48"/>
      <c r="R33" s="48"/>
      <c r="S33" s="48"/>
      <c r="T33" s="48"/>
      <c r="U33" s="48"/>
    </row>
    <row r="34" spans="2:28" s="32" customFormat="1" ht="15.75" x14ac:dyDescent="0.25">
      <c r="B34" s="190" t="s">
        <v>401</v>
      </c>
      <c r="E34" s="120"/>
      <c r="F34" s="120"/>
      <c r="G34" s="120"/>
      <c r="H34" s="120"/>
      <c r="I34" s="120"/>
      <c r="J34" s="120"/>
      <c r="K34" s="120"/>
      <c r="L34" s="120"/>
      <c r="M34" s="120"/>
      <c r="N34" s="119"/>
      <c r="O34" s="48"/>
      <c r="P34" s="48"/>
      <c r="Q34" s="48"/>
      <c r="R34" s="96"/>
      <c r="S34" s="96"/>
      <c r="T34" s="48"/>
      <c r="U34" s="48"/>
    </row>
    <row r="35" spans="2:28" s="32" customFormat="1" ht="15.75" x14ac:dyDescent="0.25">
      <c r="E35" s="120"/>
      <c r="F35" s="120"/>
      <c r="G35" s="120"/>
      <c r="H35" s="120"/>
      <c r="I35" s="120"/>
      <c r="J35" s="120"/>
      <c r="K35" s="120"/>
      <c r="L35" s="120"/>
      <c r="M35" s="120"/>
      <c r="N35" s="119"/>
      <c r="O35" s="48"/>
      <c r="P35" s="48"/>
      <c r="Q35" s="48"/>
      <c r="T35"/>
      <c r="U35" s="48"/>
    </row>
    <row r="36" spans="2:28" s="32" customFormat="1" ht="15" x14ac:dyDescent="0.25">
      <c r="B36" s="332" t="s">
        <v>788</v>
      </c>
      <c r="I36" s="332" t="s">
        <v>789</v>
      </c>
      <c r="J36" s="48"/>
      <c r="K36" s="48"/>
      <c r="L36" s="48"/>
      <c r="M36" s="48"/>
      <c r="N36" s="48"/>
      <c r="P36" s="48"/>
      <c r="Q36" s="48"/>
      <c r="R36" s="48"/>
      <c r="S36" s="48"/>
      <c r="T36" s="48"/>
      <c r="U36" s="48"/>
      <c r="V36" s="48"/>
      <c r="W36" s="48"/>
      <c r="X36" s="48"/>
      <c r="Y36" s="48"/>
      <c r="Z36" s="48"/>
      <c r="AA36" s="48"/>
      <c r="AB36" s="48"/>
    </row>
    <row r="37" spans="2:28" s="180" customFormat="1" ht="49.5" customHeight="1" x14ac:dyDescent="0.2">
      <c r="B37" s="196" t="s">
        <v>108</v>
      </c>
      <c r="C37" s="196" t="s">
        <v>202</v>
      </c>
      <c r="D37" s="196" t="s">
        <v>203</v>
      </c>
      <c r="E37" s="196" t="s">
        <v>204</v>
      </c>
      <c r="F37" s="196" t="s">
        <v>294</v>
      </c>
      <c r="G37" s="196" t="s">
        <v>293</v>
      </c>
      <c r="I37" s="411" t="s">
        <v>108</v>
      </c>
      <c r="J37" s="411" t="s">
        <v>202</v>
      </c>
      <c r="K37" s="411" t="s">
        <v>203</v>
      </c>
      <c r="L37" s="411" t="s">
        <v>204</v>
      </c>
      <c r="M37" s="411" t="s">
        <v>294</v>
      </c>
      <c r="N37" s="411" t="s">
        <v>293</v>
      </c>
      <c r="P37" s="181"/>
      <c r="Q37" s="181"/>
      <c r="R37" s="181"/>
      <c r="S37" s="181"/>
      <c r="T37" s="181"/>
      <c r="U37" s="181"/>
      <c r="V37" s="181"/>
      <c r="W37" s="181"/>
      <c r="X37" s="181"/>
      <c r="Y37" s="181"/>
      <c r="Z37" s="181"/>
      <c r="AA37" s="181"/>
      <c r="AB37" s="181"/>
    </row>
    <row r="38" spans="2:28" s="180" customFormat="1" ht="14.25" x14ac:dyDescent="0.2">
      <c r="B38" s="264" t="s">
        <v>109</v>
      </c>
      <c r="C38" s="248">
        <v>101</v>
      </c>
      <c r="D38" s="248">
        <v>101</v>
      </c>
      <c r="E38" s="248">
        <v>7</v>
      </c>
      <c r="F38" s="262">
        <v>0</v>
      </c>
      <c r="G38" s="248">
        <v>0</v>
      </c>
      <c r="I38" s="264" t="s">
        <v>109</v>
      </c>
      <c r="J38" s="465">
        <v>0.34353741496598639</v>
      </c>
      <c r="K38" s="465">
        <v>0.34353741496598639</v>
      </c>
      <c r="L38" s="465">
        <v>2.3809523809523808E-2</v>
      </c>
      <c r="M38" s="465">
        <v>0</v>
      </c>
      <c r="N38" s="465">
        <v>0</v>
      </c>
      <c r="P38" s="181"/>
      <c r="Q38" s="181"/>
      <c r="R38" s="181"/>
      <c r="S38" s="181"/>
      <c r="T38" s="181"/>
      <c r="U38" s="181"/>
      <c r="V38" s="181"/>
      <c r="W38" s="181"/>
      <c r="X38" s="181"/>
      <c r="Y38" s="181"/>
      <c r="Z38" s="181"/>
      <c r="AA38" s="181"/>
      <c r="AB38" s="181"/>
    </row>
    <row r="39" spans="2:28" s="180" customFormat="1" ht="14.25" x14ac:dyDescent="0.2">
      <c r="B39" s="264" t="s">
        <v>110</v>
      </c>
      <c r="C39" s="248">
        <v>27</v>
      </c>
      <c r="D39" s="248">
        <v>22</v>
      </c>
      <c r="E39" s="248">
        <v>2</v>
      </c>
      <c r="F39" s="262">
        <v>0</v>
      </c>
      <c r="G39" s="248">
        <v>5</v>
      </c>
      <c r="I39" s="264" t="s">
        <v>110</v>
      </c>
      <c r="J39" s="465">
        <v>3.3381818181818184</v>
      </c>
      <c r="K39" s="465">
        <v>0</v>
      </c>
      <c r="L39" s="465">
        <v>0</v>
      </c>
      <c r="M39" s="465">
        <v>0</v>
      </c>
      <c r="N39" s="465">
        <v>0</v>
      </c>
      <c r="P39" s="181"/>
      <c r="Q39" s="181"/>
      <c r="R39" s="181"/>
      <c r="S39" s="181"/>
      <c r="T39" s="181"/>
      <c r="U39" s="181"/>
      <c r="V39" s="181"/>
      <c r="W39" s="181"/>
      <c r="X39" s="181"/>
      <c r="Y39" s="181"/>
      <c r="Z39" s="181"/>
      <c r="AA39" s="181"/>
      <c r="AB39" s="181"/>
    </row>
    <row r="40" spans="2:28" s="180" customFormat="1" ht="14.25" x14ac:dyDescent="0.2">
      <c r="B40" s="264" t="s">
        <v>111</v>
      </c>
      <c r="C40" s="248">
        <v>194</v>
      </c>
      <c r="D40" s="248">
        <v>150</v>
      </c>
      <c r="E40" s="248">
        <v>44</v>
      </c>
      <c r="F40" s="262">
        <v>0</v>
      </c>
      <c r="G40" s="248">
        <v>44</v>
      </c>
      <c r="I40" s="264" t="s">
        <v>111</v>
      </c>
      <c r="J40" s="465">
        <v>8.562582345191041</v>
      </c>
      <c r="K40" s="465">
        <v>0</v>
      </c>
      <c r="L40" s="465">
        <v>0</v>
      </c>
      <c r="M40" s="465">
        <v>0</v>
      </c>
      <c r="N40" s="465">
        <v>0</v>
      </c>
      <c r="P40" s="181"/>
      <c r="Q40" s="181"/>
      <c r="R40" s="181"/>
      <c r="S40" s="181"/>
      <c r="T40" s="181"/>
      <c r="U40" s="181"/>
      <c r="V40" s="181"/>
      <c r="W40" s="181"/>
      <c r="X40" s="181"/>
      <c r="Y40" s="181"/>
      <c r="Z40" s="181"/>
      <c r="AA40" s="181"/>
      <c r="AB40" s="181"/>
    </row>
    <row r="41" spans="2:28" s="180" customFormat="1" ht="14.25" x14ac:dyDescent="0.2">
      <c r="B41" s="264" t="s">
        <v>112</v>
      </c>
      <c r="C41" s="248">
        <v>98</v>
      </c>
      <c r="D41" s="248">
        <v>84</v>
      </c>
      <c r="E41" s="248">
        <v>14</v>
      </c>
      <c r="F41" s="262">
        <v>0</v>
      </c>
      <c r="G41" s="248">
        <v>14</v>
      </c>
      <c r="I41" s="264" t="s">
        <v>112</v>
      </c>
      <c r="J41" s="465">
        <v>0.84307327202610505</v>
      </c>
      <c r="K41" s="465">
        <v>0.7226342331652329</v>
      </c>
      <c r="L41" s="465">
        <v>0.12043903886087215</v>
      </c>
      <c r="M41" s="465">
        <v>0</v>
      </c>
      <c r="N41" s="465">
        <v>0.12043903886087215</v>
      </c>
      <c r="P41" s="181"/>
      <c r="Q41" s="181"/>
      <c r="R41" s="181"/>
      <c r="S41" s="181"/>
      <c r="T41" s="181"/>
      <c r="U41" s="181"/>
      <c r="V41" s="181"/>
      <c r="W41" s="181"/>
      <c r="X41" s="181"/>
      <c r="Y41" s="181"/>
      <c r="Z41" s="181"/>
      <c r="AA41" s="181"/>
      <c r="AB41" s="181"/>
    </row>
    <row r="42" spans="2:28" s="180" customFormat="1" ht="14.25" x14ac:dyDescent="0.2">
      <c r="B42" s="264" t="s">
        <v>113</v>
      </c>
      <c r="C42" s="248">
        <v>69</v>
      </c>
      <c r="D42" s="248">
        <v>58</v>
      </c>
      <c r="E42" s="248">
        <v>13</v>
      </c>
      <c r="F42" s="262">
        <v>0</v>
      </c>
      <c r="G42" s="248">
        <v>11</v>
      </c>
      <c r="I42" s="264" t="s">
        <v>113</v>
      </c>
      <c r="J42" s="465">
        <v>2.3298701298701299</v>
      </c>
      <c r="K42" s="465">
        <v>1.9584415584415582</v>
      </c>
      <c r="L42" s="465">
        <v>0.43896103896103894</v>
      </c>
      <c r="M42" s="465">
        <v>0</v>
      </c>
      <c r="N42" s="465">
        <v>0.37142857142857139</v>
      </c>
      <c r="P42" s="181"/>
      <c r="Q42" s="181"/>
      <c r="R42" s="181"/>
      <c r="S42" s="181"/>
      <c r="T42" s="181"/>
      <c r="U42" s="181"/>
      <c r="V42" s="181"/>
      <c r="W42" s="181"/>
      <c r="X42" s="181"/>
      <c r="Y42" s="181"/>
      <c r="Z42" s="181"/>
      <c r="AA42" s="181"/>
      <c r="AB42" s="181"/>
    </row>
    <row r="43" spans="2:28" s="180" customFormat="1" ht="14.25" x14ac:dyDescent="0.2">
      <c r="B43" s="264" t="s">
        <v>114</v>
      </c>
      <c r="C43" s="248">
        <v>89</v>
      </c>
      <c r="D43" s="248">
        <v>61</v>
      </c>
      <c r="E43" s="248">
        <v>28</v>
      </c>
      <c r="F43" s="262">
        <v>0</v>
      </c>
      <c r="G43" s="248">
        <v>28</v>
      </c>
      <c r="I43" s="264" t="s">
        <v>114</v>
      </c>
      <c r="J43" s="465">
        <v>19.81155707372616</v>
      </c>
      <c r="K43" s="465">
        <v>13.578707657272986</v>
      </c>
      <c r="L43" s="465">
        <v>6.232849416453174</v>
      </c>
      <c r="M43" s="465">
        <v>0</v>
      </c>
      <c r="N43" s="465">
        <v>6.232849416453174</v>
      </c>
      <c r="P43" s="181"/>
      <c r="Q43" s="181"/>
      <c r="R43" s="181"/>
      <c r="S43" s="181"/>
      <c r="T43" s="181"/>
      <c r="U43" s="181"/>
      <c r="V43" s="181"/>
      <c r="W43" s="181"/>
      <c r="X43" s="181"/>
      <c r="Y43" s="181"/>
      <c r="Z43" s="181"/>
      <c r="AA43" s="181"/>
      <c r="AB43" s="181"/>
    </row>
    <row r="44" spans="2:28" s="180" customFormat="1" ht="14.25" x14ac:dyDescent="0.2">
      <c r="B44" s="264" t="s">
        <v>115</v>
      </c>
      <c r="C44" s="248">
        <v>244</v>
      </c>
      <c r="D44" s="248">
        <v>167</v>
      </c>
      <c r="E44" s="248">
        <v>77</v>
      </c>
      <c r="F44" s="262">
        <v>0</v>
      </c>
      <c r="G44" s="248">
        <v>77</v>
      </c>
      <c r="I44" s="264" t="s">
        <v>115</v>
      </c>
      <c r="J44" s="465">
        <v>29.484248424842484</v>
      </c>
      <c r="K44" s="465">
        <v>20.179792979297929</v>
      </c>
      <c r="L44" s="465">
        <v>9.3044554455445549</v>
      </c>
      <c r="M44" s="465">
        <v>0</v>
      </c>
      <c r="N44" s="465">
        <v>9.3044554455445549</v>
      </c>
      <c r="P44" s="181"/>
      <c r="Q44" s="181"/>
      <c r="R44" s="181"/>
      <c r="S44" s="181"/>
      <c r="T44" s="181"/>
      <c r="U44" s="181"/>
      <c r="V44" s="181"/>
      <c r="W44" s="181"/>
      <c r="X44" s="181"/>
      <c r="Y44" s="181"/>
      <c r="Z44" s="181"/>
      <c r="AA44" s="181"/>
      <c r="AB44" s="181"/>
    </row>
    <row r="45" spans="2:28" s="180" customFormat="1" ht="14.25" x14ac:dyDescent="0.2">
      <c r="B45" s="264" t="s">
        <v>116</v>
      </c>
      <c r="C45" s="248">
        <v>43</v>
      </c>
      <c r="D45" s="248">
        <v>38</v>
      </c>
      <c r="E45" s="248">
        <v>5</v>
      </c>
      <c r="F45" s="262">
        <v>0</v>
      </c>
      <c r="G45" s="248">
        <v>5</v>
      </c>
      <c r="I45" s="264" t="s">
        <v>116</v>
      </c>
      <c r="J45" s="465">
        <v>7.6136521136521136</v>
      </c>
      <c r="K45" s="465">
        <v>6.7283437283437282</v>
      </c>
      <c r="L45" s="465">
        <v>0.88530838530838529</v>
      </c>
      <c r="M45" s="465">
        <v>0</v>
      </c>
      <c r="N45" s="465">
        <v>0.88530838530838529</v>
      </c>
      <c r="P45" s="181"/>
      <c r="Q45" s="181"/>
      <c r="R45" s="181"/>
      <c r="S45" s="181"/>
      <c r="T45" s="181"/>
      <c r="U45" s="181"/>
      <c r="V45" s="181"/>
      <c r="W45" s="181"/>
      <c r="X45" s="181"/>
      <c r="Y45" s="181"/>
      <c r="Z45" s="181"/>
      <c r="AA45" s="181"/>
      <c r="AB45" s="181"/>
    </row>
    <row r="46" spans="2:28" s="180" customFormat="1" ht="14.25" x14ac:dyDescent="0.2">
      <c r="B46" s="264" t="s">
        <v>273</v>
      </c>
      <c r="C46" s="248">
        <v>351</v>
      </c>
      <c r="D46" s="248">
        <v>291</v>
      </c>
      <c r="E46" s="248">
        <v>57</v>
      </c>
      <c r="F46" s="262">
        <v>0</v>
      </c>
      <c r="G46" s="248">
        <v>60</v>
      </c>
      <c r="I46" s="264" t="s">
        <v>273</v>
      </c>
      <c r="J46" s="465">
        <v>0</v>
      </c>
      <c r="K46" s="465">
        <v>0</v>
      </c>
      <c r="L46" s="465">
        <v>0</v>
      </c>
      <c r="M46" s="465">
        <v>0</v>
      </c>
      <c r="N46" s="465">
        <v>0</v>
      </c>
      <c r="P46" s="181"/>
      <c r="Q46" s="181"/>
      <c r="R46" s="181"/>
      <c r="S46" s="181"/>
      <c r="T46" s="181"/>
      <c r="U46" s="181"/>
      <c r="V46" s="181"/>
      <c r="W46" s="181"/>
      <c r="X46" s="181"/>
      <c r="Y46" s="181"/>
      <c r="Z46" s="181"/>
      <c r="AA46" s="181"/>
      <c r="AB46" s="181"/>
    </row>
    <row r="47" spans="2:28" s="180" customFormat="1" ht="14.25" x14ac:dyDescent="0.2">
      <c r="B47" s="264" t="s">
        <v>117</v>
      </c>
      <c r="C47" s="248">
        <v>287</v>
      </c>
      <c r="D47" s="248">
        <v>246</v>
      </c>
      <c r="E47" s="248">
        <v>41</v>
      </c>
      <c r="F47" s="262">
        <v>0</v>
      </c>
      <c r="G47" s="248">
        <v>41</v>
      </c>
      <c r="I47" s="264" t="s">
        <v>117</v>
      </c>
      <c r="J47" s="465">
        <v>287</v>
      </c>
      <c r="K47" s="465">
        <v>246</v>
      </c>
      <c r="L47" s="465">
        <v>41</v>
      </c>
      <c r="M47" s="465">
        <v>0</v>
      </c>
      <c r="N47" s="465">
        <v>41</v>
      </c>
      <c r="P47" s="181"/>
      <c r="Q47" s="181"/>
      <c r="R47" s="181"/>
      <c r="S47" s="181"/>
      <c r="T47" s="181"/>
      <c r="U47" s="181"/>
      <c r="V47" s="181"/>
      <c r="W47" s="181"/>
      <c r="X47" s="181"/>
      <c r="Y47" s="181"/>
      <c r="Z47" s="181"/>
      <c r="AA47" s="181"/>
      <c r="AB47" s="181"/>
    </row>
    <row r="48" spans="2:28" s="180" customFormat="1" ht="14.25" x14ac:dyDescent="0.2">
      <c r="B48" s="264" t="s">
        <v>118</v>
      </c>
      <c r="C48" s="248">
        <v>61</v>
      </c>
      <c r="D48" s="248">
        <v>41</v>
      </c>
      <c r="E48" s="248">
        <v>17</v>
      </c>
      <c r="F48" s="262">
        <v>0</v>
      </c>
      <c r="G48" s="248">
        <v>20</v>
      </c>
      <c r="I48" s="264" t="s">
        <v>118</v>
      </c>
      <c r="J48" s="465">
        <v>19.51854066985646</v>
      </c>
      <c r="K48" s="465">
        <v>13.119019138755981</v>
      </c>
      <c r="L48" s="465">
        <v>5.4395933014354068</v>
      </c>
      <c r="M48" s="465">
        <v>0</v>
      </c>
      <c r="N48" s="465">
        <v>6.3995215311004783</v>
      </c>
      <c r="P48" s="181"/>
      <c r="Q48" s="181"/>
      <c r="R48" s="181"/>
      <c r="S48" s="181"/>
      <c r="T48" s="181"/>
      <c r="U48" s="181"/>
      <c r="V48" s="181"/>
      <c r="W48" s="181"/>
      <c r="X48" s="181"/>
      <c r="Y48" s="181"/>
      <c r="Z48" s="181"/>
      <c r="AA48" s="181"/>
      <c r="AB48" s="181"/>
    </row>
    <row r="49" spans="2:28" s="180" customFormat="1" ht="14.25" x14ac:dyDescent="0.2">
      <c r="B49" s="264" t="s">
        <v>47</v>
      </c>
      <c r="C49" s="248">
        <f>SUM(C38:C48)</f>
        <v>1564</v>
      </c>
      <c r="D49" s="248">
        <f>SUM(D38:D48)</f>
        <v>1259</v>
      </c>
      <c r="E49" s="248">
        <f>SUM(E38:E48)</f>
        <v>305</v>
      </c>
      <c r="F49" s="262">
        <f>SUM(F38:F48)</f>
        <v>0</v>
      </c>
      <c r="G49" s="248">
        <f>SUM(G38:G48)</f>
        <v>305</v>
      </c>
      <c r="I49" s="264" t="s">
        <v>47</v>
      </c>
      <c r="J49" s="465">
        <v>378.84524326231229</v>
      </c>
      <c r="K49" s="465">
        <v>302.63047671024339</v>
      </c>
      <c r="L49" s="465">
        <v>63.445416150372957</v>
      </c>
      <c r="M49" s="466">
        <v>0</v>
      </c>
      <c r="N49" s="465">
        <v>64.314002388696039</v>
      </c>
      <c r="P49" s="181"/>
      <c r="Q49" s="181"/>
      <c r="R49" s="181"/>
      <c r="S49" s="181"/>
      <c r="T49" s="181"/>
      <c r="U49" s="181"/>
      <c r="V49" s="181"/>
      <c r="W49" s="181"/>
      <c r="X49" s="181"/>
      <c r="Y49" s="181"/>
      <c r="Z49" s="181"/>
      <c r="AA49" s="181"/>
      <c r="AB49" s="181"/>
    </row>
    <row r="50" spans="2:28" s="180" customFormat="1" ht="14.25" x14ac:dyDescent="0.2">
      <c r="B50" s="265" t="s">
        <v>402</v>
      </c>
      <c r="C50" s="266"/>
      <c r="D50" s="266"/>
      <c r="E50" s="266"/>
      <c r="F50" s="263"/>
      <c r="G50" s="266"/>
      <c r="J50" s="181"/>
      <c r="K50" s="181"/>
      <c r="L50" s="181"/>
      <c r="M50" s="181"/>
      <c r="N50" s="181"/>
      <c r="P50" s="181"/>
      <c r="Q50" s="181"/>
      <c r="R50" s="181"/>
      <c r="S50" s="181"/>
      <c r="T50" s="181"/>
      <c r="U50" s="181"/>
      <c r="V50" s="181"/>
      <c r="W50" s="181"/>
      <c r="X50" s="181"/>
      <c r="Y50" s="181"/>
      <c r="Z50" s="181"/>
      <c r="AA50" s="181"/>
      <c r="AB50" s="181"/>
    </row>
    <row r="51" spans="2:28" s="180" customFormat="1" ht="14.25" x14ac:dyDescent="0.2">
      <c r="B51" s="265"/>
      <c r="C51" s="266"/>
      <c r="D51" s="266"/>
      <c r="E51" s="266"/>
      <c r="F51" s="263"/>
      <c r="G51" s="266"/>
      <c r="J51" s="181"/>
      <c r="K51" s="181"/>
      <c r="L51" s="181"/>
      <c r="M51" s="181"/>
      <c r="N51" s="181"/>
      <c r="P51" s="181"/>
      <c r="Q51" s="181"/>
      <c r="R51" s="181"/>
      <c r="S51" s="181"/>
      <c r="T51" s="181"/>
      <c r="U51" s="181"/>
      <c r="V51" s="181"/>
      <c r="W51" s="181"/>
      <c r="X51" s="181"/>
      <c r="Y51" s="181"/>
      <c r="Z51" s="181"/>
      <c r="AA51" s="181"/>
      <c r="AB51" s="181"/>
    </row>
    <row r="52" spans="2:28" s="32" customFormat="1" ht="21" customHeight="1" x14ac:dyDescent="0.2">
      <c r="B52" s="12"/>
      <c r="P52" s="48"/>
      <c r="Q52" s="48"/>
      <c r="R52" s="48"/>
      <c r="S52" s="48"/>
      <c r="T52" s="48"/>
      <c r="U52" s="48"/>
      <c r="V52" s="48"/>
      <c r="W52" s="48"/>
      <c r="X52" s="48"/>
      <c r="Y52" s="48"/>
      <c r="Z52" s="48"/>
      <c r="AA52" s="48"/>
      <c r="AB52" s="48"/>
    </row>
    <row r="53" spans="2:28" s="180" customFormat="1" ht="21" customHeight="1" x14ac:dyDescent="0.25">
      <c r="B53" s="176" t="s">
        <v>404</v>
      </c>
      <c r="D53" s="142"/>
      <c r="E53" s="142"/>
      <c r="F53" s="142"/>
      <c r="G53" s="142"/>
      <c r="H53" s="142"/>
      <c r="I53" s="142"/>
      <c r="J53" s="142"/>
      <c r="K53" s="142"/>
      <c r="L53" s="142"/>
      <c r="M53" s="142"/>
      <c r="N53" s="142"/>
      <c r="O53" s="142"/>
      <c r="P53" s="181"/>
      <c r="T53" s="24"/>
      <c r="U53" s="24"/>
      <c r="V53" s="181"/>
      <c r="W53" s="181"/>
      <c r="X53" s="181"/>
      <c r="Y53" s="181"/>
      <c r="Z53" s="181"/>
      <c r="AA53" s="181"/>
      <c r="AB53" s="181"/>
    </row>
    <row r="54" spans="2:28" s="180" customFormat="1" ht="21" customHeight="1" x14ac:dyDescent="0.2">
      <c r="B54" s="199"/>
      <c r="C54" s="196"/>
      <c r="D54" s="534" t="s">
        <v>271</v>
      </c>
      <c r="E54" s="534"/>
      <c r="F54" s="534"/>
      <c r="G54" s="534"/>
      <c r="H54" s="534"/>
      <c r="I54" s="534"/>
      <c r="J54" s="545" t="s">
        <v>272</v>
      </c>
      <c r="K54" s="545"/>
      <c r="L54" s="545"/>
      <c r="M54" s="545"/>
      <c r="N54" s="545"/>
      <c r="O54" s="545"/>
      <c r="T54" s="544"/>
      <c r="U54" s="544"/>
    </row>
    <row r="55" spans="2:28" s="180" customFormat="1" ht="21" customHeight="1" x14ac:dyDescent="0.2">
      <c r="B55" s="199"/>
      <c r="C55" s="87"/>
      <c r="D55" s="534" t="s">
        <v>135</v>
      </c>
      <c r="E55" s="534"/>
      <c r="F55" s="534" t="s">
        <v>136</v>
      </c>
      <c r="G55" s="534"/>
      <c r="H55" s="534" t="s">
        <v>137</v>
      </c>
      <c r="I55" s="534"/>
      <c r="J55" s="545" t="s">
        <v>138</v>
      </c>
      <c r="K55" s="545"/>
      <c r="L55" s="545"/>
      <c r="M55" s="545" t="s">
        <v>139</v>
      </c>
      <c r="N55" s="545"/>
      <c r="O55" s="545"/>
      <c r="U55" s="191"/>
    </row>
    <row r="56" spans="2:28" s="180" customFormat="1" ht="21" customHeight="1" x14ac:dyDescent="0.2">
      <c r="B56" s="199" t="s">
        <v>23</v>
      </c>
      <c r="C56" s="87" t="s">
        <v>140</v>
      </c>
      <c r="D56" s="197" t="s">
        <v>141</v>
      </c>
      <c r="E56" s="197" t="s">
        <v>142</v>
      </c>
      <c r="F56" s="197" t="s">
        <v>97</v>
      </c>
      <c r="G56" s="197" t="s">
        <v>98</v>
      </c>
      <c r="H56" s="197" t="s">
        <v>143</v>
      </c>
      <c r="I56" s="197" t="s">
        <v>144</v>
      </c>
      <c r="J56" s="198" t="s">
        <v>69</v>
      </c>
      <c r="K56" s="198" t="s">
        <v>70</v>
      </c>
      <c r="L56" s="198" t="s">
        <v>49</v>
      </c>
      <c r="M56" s="198" t="s">
        <v>145</v>
      </c>
      <c r="N56" s="198" t="s">
        <v>146</v>
      </c>
      <c r="O56" s="198" t="s">
        <v>87</v>
      </c>
      <c r="U56" s="191"/>
    </row>
    <row r="57" spans="2:28" s="180" customFormat="1" ht="21" customHeight="1" x14ac:dyDescent="0.2">
      <c r="B57" s="199" t="s">
        <v>148</v>
      </c>
      <c r="C57" s="259">
        <v>3.3180000000000001E-2</v>
      </c>
      <c r="D57" s="259">
        <v>2.5350000000000001E-2</v>
      </c>
      <c r="E57" s="259">
        <v>3.6600000000000001E-2</v>
      </c>
      <c r="F57" s="259">
        <v>2.8710000000000003E-2</v>
      </c>
      <c r="G57" s="259">
        <v>4.1090000000000002E-2</v>
      </c>
      <c r="H57" s="259">
        <v>3.9800000000000002E-2</v>
      </c>
      <c r="I57" s="259">
        <v>2.6580000000000003E-2</v>
      </c>
      <c r="J57" s="259">
        <v>1.8200000000000001E-2</v>
      </c>
      <c r="K57" s="259">
        <v>7.4700000000000003E-2</v>
      </c>
      <c r="L57" s="259">
        <v>2.1510000000000001E-2</v>
      </c>
      <c r="M57" s="259">
        <v>4.9010000000000005E-2</v>
      </c>
      <c r="N57" s="259">
        <v>1.4670000000000001E-2</v>
      </c>
      <c r="O57" s="259">
        <v>3.1310000000000004E-2</v>
      </c>
      <c r="U57" s="191"/>
    </row>
    <row r="58" spans="2:28" s="180" customFormat="1" ht="21" customHeight="1" x14ac:dyDescent="0.25">
      <c r="B58" s="199" t="s">
        <v>2</v>
      </c>
      <c r="C58" s="259">
        <v>2.7320000000000001E-2</v>
      </c>
      <c r="D58" s="259" t="s">
        <v>75</v>
      </c>
      <c r="E58" s="259">
        <v>2.3870000000000002E-2</v>
      </c>
      <c r="F58" s="259">
        <v>2.5300000000000003E-2</v>
      </c>
      <c r="G58" s="259" t="s">
        <v>75</v>
      </c>
      <c r="H58" s="259">
        <v>5.1550000000000006E-2</v>
      </c>
      <c r="I58" s="259" t="s">
        <v>75</v>
      </c>
      <c r="J58" s="259">
        <v>2.8710000000000003E-2</v>
      </c>
      <c r="K58" s="259" t="s">
        <v>75</v>
      </c>
      <c r="L58" s="259" t="s">
        <v>147</v>
      </c>
      <c r="M58" s="259">
        <v>4.5910000000000006E-2</v>
      </c>
      <c r="N58" s="259" t="s">
        <v>147</v>
      </c>
      <c r="O58" s="259" t="s">
        <v>75</v>
      </c>
      <c r="Q58" s="267"/>
      <c r="R58" s="181"/>
      <c r="S58" s="181"/>
      <c r="T58" s="181"/>
      <c r="U58" s="181"/>
    </row>
    <row r="59" spans="2:28" s="180" customFormat="1" ht="21" customHeight="1" x14ac:dyDescent="0.25">
      <c r="B59" s="268" t="s">
        <v>149</v>
      </c>
      <c r="C59" s="94"/>
      <c r="D59" s="94"/>
      <c r="E59" s="94"/>
      <c r="F59" s="94"/>
      <c r="G59" s="94"/>
      <c r="H59" s="94"/>
      <c r="I59" s="94"/>
      <c r="J59" s="94"/>
      <c r="K59" s="94"/>
      <c r="L59" s="94"/>
      <c r="M59" s="94"/>
      <c r="N59" s="94"/>
      <c r="O59" s="94"/>
      <c r="Q59" s="267"/>
      <c r="R59" s="181"/>
      <c r="S59" s="181"/>
      <c r="T59" s="181"/>
      <c r="U59" s="181"/>
    </row>
    <row r="60" spans="2:28" s="180" customFormat="1" ht="21" customHeight="1" x14ac:dyDescent="0.25">
      <c r="B60" s="268"/>
      <c r="C60" s="94"/>
      <c r="D60" s="94"/>
      <c r="E60" s="94"/>
      <c r="F60" s="94"/>
      <c r="G60" s="94"/>
      <c r="H60" s="94"/>
      <c r="I60" s="94"/>
      <c r="J60" s="94"/>
      <c r="K60" s="94"/>
      <c r="L60" s="94"/>
      <c r="M60" s="94"/>
      <c r="N60" s="94"/>
      <c r="O60" s="94"/>
      <c r="Q60" s="267"/>
      <c r="R60" s="181"/>
      <c r="S60" s="181"/>
      <c r="T60" s="181"/>
      <c r="U60" s="181"/>
    </row>
    <row r="61" spans="2:28" s="180" customFormat="1" ht="21" customHeight="1" x14ac:dyDescent="0.25">
      <c r="B61" s="24" t="s">
        <v>413</v>
      </c>
      <c r="C61" s="32"/>
      <c r="D61" s="32"/>
      <c r="E61" s="32"/>
      <c r="F61" s="32"/>
      <c r="G61" s="32"/>
      <c r="H61" s="32"/>
      <c r="I61" s="32"/>
      <c r="J61" s="32"/>
      <c r="K61" s="32"/>
      <c r="L61" s="32"/>
      <c r="M61" s="32"/>
      <c r="N61" s="32"/>
      <c r="O61" s="32"/>
      <c r="P61" s="32"/>
      <c r="Q61" s="32"/>
      <c r="R61" s="32"/>
      <c r="S61" s="32"/>
      <c r="T61"/>
      <c r="U61" s="48"/>
    </row>
    <row r="62" spans="2:28" s="180" customFormat="1" ht="21" customHeight="1" x14ac:dyDescent="0.2">
      <c r="B62" s="53" t="s">
        <v>166</v>
      </c>
      <c r="C62" s="53" t="s">
        <v>255</v>
      </c>
      <c r="D62" s="53" t="s">
        <v>254</v>
      </c>
      <c r="E62" s="53" t="s">
        <v>258</v>
      </c>
      <c r="F62" s="53" t="s">
        <v>259</v>
      </c>
      <c r="G62" s="53" t="s">
        <v>286</v>
      </c>
      <c r="H62" s="53" t="s">
        <v>287</v>
      </c>
      <c r="I62" s="53" t="s">
        <v>288</v>
      </c>
      <c r="J62" s="53" t="s">
        <v>260</v>
      </c>
      <c r="K62" s="53" t="s">
        <v>289</v>
      </c>
      <c r="L62" s="53" t="s">
        <v>290</v>
      </c>
      <c r="M62" s="53" t="s">
        <v>283</v>
      </c>
      <c r="N62" s="53" t="s">
        <v>284</v>
      </c>
      <c r="O62" s="53" t="s">
        <v>285</v>
      </c>
      <c r="P62" s="286" t="s">
        <v>47</v>
      </c>
      <c r="Q62" s="48"/>
    </row>
    <row r="63" spans="2:28" s="180" customFormat="1" ht="21" customHeight="1" x14ac:dyDescent="0.25">
      <c r="B63" s="38" t="s">
        <v>62</v>
      </c>
      <c r="C63" s="339" t="s">
        <v>147</v>
      </c>
      <c r="D63" s="339">
        <v>46</v>
      </c>
      <c r="E63" s="339">
        <v>133</v>
      </c>
      <c r="F63" s="339" t="s">
        <v>147</v>
      </c>
      <c r="G63" s="339" t="s">
        <v>147</v>
      </c>
      <c r="H63" s="339" t="s">
        <v>147</v>
      </c>
      <c r="I63" s="339" t="s">
        <v>147</v>
      </c>
      <c r="J63" s="339">
        <v>695</v>
      </c>
      <c r="K63" s="339" t="s">
        <v>147</v>
      </c>
      <c r="L63" s="339">
        <v>456</v>
      </c>
      <c r="M63" s="339" t="s">
        <v>147</v>
      </c>
      <c r="N63" s="339">
        <v>46</v>
      </c>
      <c r="O63" s="339">
        <v>1860</v>
      </c>
      <c r="P63" s="339">
        <f t="shared" ref="P63:P68" si="0">SUM(C63:O63)</f>
        <v>3236</v>
      </c>
      <c r="Q63"/>
      <c r="R63"/>
      <c r="S63"/>
      <c r="T63"/>
      <c r="U63"/>
      <c r="V63"/>
    </row>
    <row r="64" spans="2:28" s="180" customFormat="1" ht="21" customHeight="1" x14ac:dyDescent="0.25">
      <c r="B64" s="38" t="s">
        <v>63</v>
      </c>
      <c r="C64" s="339" t="s">
        <v>147</v>
      </c>
      <c r="D64" s="339" t="s">
        <v>147</v>
      </c>
      <c r="E64" s="339" t="s">
        <v>147</v>
      </c>
      <c r="F64" s="339" t="s">
        <v>147</v>
      </c>
      <c r="G64" s="339" t="s">
        <v>147</v>
      </c>
      <c r="H64" s="339" t="s">
        <v>147</v>
      </c>
      <c r="I64" s="339" t="s">
        <v>147</v>
      </c>
      <c r="J64" s="339" t="s">
        <v>147</v>
      </c>
      <c r="K64" s="339" t="s">
        <v>147</v>
      </c>
      <c r="L64" s="339" t="s">
        <v>147</v>
      </c>
      <c r="M64" s="339" t="s">
        <v>147</v>
      </c>
      <c r="N64" s="339" t="s">
        <v>147</v>
      </c>
      <c r="O64" s="339" t="s">
        <v>147</v>
      </c>
      <c r="P64" s="339">
        <f t="shared" si="0"/>
        <v>0</v>
      </c>
      <c r="Q64"/>
      <c r="R64"/>
      <c r="S64"/>
      <c r="T64"/>
      <c r="U64"/>
      <c r="V64"/>
    </row>
    <row r="65" spans="2:22" s="180" customFormat="1" ht="21" customHeight="1" x14ac:dyDescent="0.25">
      <c r="B65" s="38" t="s">
        <v>64</v>
      </c>
      <c r="C65" s="339">
        <v>462</v>
      </c>
      <c r="D65" s="339">
        <v>313</v>
      </c>
      <c r="E65" s="339">
        <v>335</v>
      </c>
      <c r="F65" s="339" t="s">
        <v>147</v>
      </c>
      <c r="G65" s="339">
        <v>105</v>
      </c>
      <c r="H65" s="339">
        <v>109</v>
      </c>
      <c r="I65" s="339">
        <v>206</v>
      </c>
      <c r="J65" s="339">
        <v>2178</v>
      </c>
      <c r="K65" s="339">
        <v>33</v>
      </c>
      <c r="L65" s="339">
        <v>1492</v>
      </c>
      <c r="M65" s="339">
        <v>203</v>
      </c>
      <c r="N65" s="339">
        <v>410</v>
      </c>
      <c r="O65" s="339">
        <v>7064</v>
      </c>
      <c r="P65" s="339">
        <f t="shared" si="0"/>
        <v>12910</v>
      </c>
      <c r="Q65"/>
      <c r="R65"/>
      <c r="S65"/>
      <c r="T65"/>
      <c r="U65"/>
      <c r="V65"/>
    </row>
    <row r="66" spans="2:22" s="180" customFormat="1" ht="21" customHeight="1" x14ac:dyDescent="0.25">
      <c r="B66" s="38" t="s">
        <v>65</v>
      </c>
      <c r="C66" s="339">
        <v>53</v>
      </c>
      <c r="D66" s="339">
        <v>227</v>
      </c>
      <c r="E66" s="339" t="s">
        <v>147</v>
      </c>
      <c r="F66" s="339" t="s">
        <v>147</v>
      </c>
      <c r="G66" s="339">
        <v>75</v>
      </c>
      <c r="H66" s="339">
        <v>29</v>
      </c>
      <c r="I66" s="339" t="s">
        <v>147</v>
      </c>
      <c r="J66" s="339">
        <v>508</v>
      </c>
      <c r="K66" s="339">
        <v>43</v>
      </c>
      <c r="L66" s="339">
        <v>556</v>
      </c>
      <c r="M66" s="339" t="s">
        <v>147</v>
      </c>
      <c r="N66" s="339" t="s">
        <v>147</v>
      </c>
      <c r="O66" s="339">
        <v>1366</v>
      </c>
      <c r="P66" s="339">
        <f t="shared" si="0"/>
        <v>2857</v>
      </c>
      <c r="Q66"/>
      <c r="R66"/>
      <c r="S66"/>
      <c r="T66"/>
      <c r="U66"/>
      <c r="V66"/>
    </row>
    <row r="67" spans="2:22" s="180" customFormat="1" ht="21" customHeight="1" x14ac:dyDescent="0.25">
      <c r="B67" s="38" t="s">
        <v>67</v>
      </c>
      <c r="C67" s="339" t="s">
        <v>147</v>
      </c>
      <c r="D67" s="339" t="s">
        <v>147</v>
      </c>
      <c r="E67" s="339">
        <v>80</v>
      </c>
      <c r="F67" s="339" t="s">
        <v>147</v>
      </c>
      <c r="G67" s="339" t="s">
        <v>147</v>
      </c>
      <c r="H67" s="339" t="s">
        <v>147</v>
      </c>
      <c r="I67" s="339" t="s">
        <v>147</v>
      </c>
      <c r="J67" s="339">
        <v>318</v>
      </c>
      <c r="K67" s="339" t="s">
        <v>147</v>
      </c>
      <c r="L67" s="339">
        <v>254</v>
      </c>
      <c r="M67" s="339" t="s">
        <v>147</v>
      </c>
      <c r="N67" s="339">
        <v>77</v>
      </c>
      <c r="O67" s="339">
        <v>689</v>
      </c>
      <c r="P67" s="339">
        <f t="shared" si="0"/>
        <v>1418</v>
      </c>
      <c r="Q67"/>
      <c r="R67"/>
      <c r="S67"/>
      <c r="T67"/>
      <c r="U67"/>
      <c r="V67"/>
    </row>
    <row r="68" spans="2:22" s="180" customFormat="1" ht="21" customHeight="1" x14ac:dyDescent="0.25">
      <c r="B68" s="38" t="s">
        <v>66</v>
      </c>
      <c r="C68" s="339">
        <v>59</v>
      </c>
      <c r="D68" s="339">
        <v>59</v>
      </c>
      <c r="E68" s="339">
        <v>94</v>
      </c>
      <c r="F68" s="339" t="s">
        <v>147</v>
      </c>
      <c r="G68" s="339" t="s">
        <v>147</v>
      </c>
      <c r="H68" s="339" t="s">
        <v>147</v>
      </c>
      <c r="I68" s="339">
        <v>59</v>
      </c>
      <c r="J68" s="339">
        <v>213</v>
      </c>
      <c r="K68" s="339">
        <v>59</v>
      </c>
      <c r="L68" s="339">
        <v>94</v>
      </c>
      <c r="M68" s="339" t="s">
        <v>147</v>
      </c>
      <c r="N68" s="339" t="s">
        <v>147</v>
      </c>
      <c r="O68" s="339">
        <v>1089</v>
      </c>
      <c r="P68" s="339">
        <f t="shared" si="0"/>
        <v>1726</v>
      </c>
      <c r="Q68"/>
      <c r="R68"/>
      <c r="S68"/>
      <c r="T68"/>
      <c r="U68"/>
      <c r="V68"/>
    </row>
    <row r="69" spans="2:22" s="180" customFormat="1" ht="21" customHeight="1" x14ac:dyDescent="0.25">
      <c r="B69" s="38" t="s">
        <v>2</v>
      </c>
      <c r="C69" s="339">
        <v>573</v>
      </c>
      <c r="D69" s="339">
        <v>645</v>
      </c>
      <c r="E69" s="339">
        <v>697</v>
      </c>
      <c r="F69" s="339" t="s">
        <v>147</v>
      </c>
      <c r="G69" s="339">
        <v>180</v>
      </c>
      <c r="H69" s="339">
        <v>198</v>
      </c>
      <c r="I69" s="339">
        <v>265</v>
      </c>
      <c r="J69" s="339">
        <v>3964</v>
      </c>
      <c r="K69" s="339">
        <v>136</v>
      </c>
      <c r="L69" s="339">
        <v>2904</v>
      </c>
      <c r="M69" s="339">
        <v>203</v>
      </c>
      <c r="N69" s="339">
        <v>533</v>
      </c>
      <c r="O69" s="339">
        <v>12153</v>
      </c>
      <c r="P69" s="339">
        <f>SUM(C69:O69)</f>
        <v>22451</v>
      </c>
      <c r="Q69"/>
      <c r="R69"/>
      <c r="S69"/>
      <c r="T69"/>
      <c r="U69"/>
      <c r="V69"/>
    </row>
    <row r="70" spans="2:22" s="180" customFormat="1" ht="21" customHeight="1" x14ac:dyDescent="0.25">
      <c r="B70" s="12" t="s">
        <v>509</v>
      </c>
      <c r="C70" s="32"/>
      <c r="D70" s="32"/>
      <c r="E70" s="32"/>
      <c r="F70" s="32"/>
      <c r="G70" s="32"/>
      <c r="H70" s="32"/>
      <c r="I70" s="32"/>
      <c r="J70" s="32"/>
      <c r="K70" s="32"/>
      <c r="L70" s="32"/>
      <c r="M70" s="32"/>
      <c r="N70" s="32"/>
      <c r="O70" s="32"/>
      <c r="P70" s="32"/>
      <c r="Q70"/>
      <c r="R70"/>
      <c r="S70"/>
      <c r="T70"/>
      <c r="U70"/>
      <c r="V70"/>
    </row>
    <row r="71" spans="2:22" s="180" customFormat="1" ht="21" customHeight="1" x14ac:dyDescent="0.25">
      <c r="B71" s="32"/>
      <c r="C71" s="32"/>
      <c r="D71" s="32"/>
      <c r="E71" s="32"/>
      <c r="F71" s="32"/>
      <c r="G71" s="32"/>
      <c r="H71" s="32"/>
      <c r="I71" s="32"/>
      <c r="J71" s="32"/>
      <c r="K71" s="32"/>
      <c r="L71" s="32"/>
      <c r="M71" s="32"/>
      <c r="N71" s="32"/>
      <c r="O71" s="32"/>
      <c r="P71" s="32"/>
      <c r="Q71"/>
      <c r="R71"/>
      <c r="S71"/>
      <c r="T71"/>
      <c r="U71"/>
      <c r="V71"/>
    </row>
    <row r="72" spans="2:22" s="180" customFormat="1" ht="21" customHeight="1" x14ac:dyDescent="0.25">
      <c r="B72" s="24" t="s">
        <v>414</v>
      </c>
      <c r="C72" s="32"/>
      <c r="D72" s="32"/>
      <c r="E72" s="32" t="s">
        <v>396</v>
      </c>
      <c r="F72" s="32"/>
      <c r="G72" s="32"/>
      <c r="H72" s="24" t="s">
        <v>516</v>
      </c>
      <c r="I72" s="24"/>
      <c r="M72" s="24"/>
      <c r="N72" s="32"/>
      <c r="O72" s="32"/>
      <c r="P72" s="32"/>
      <c r="Q72"/>
      <c r="R72"/>
      <c r="S72"/>
      <c r="T72"/>
      <c r="U72"/>
      <c r="V72"/>
    </row>
    <row r="73" spans="2:22" s="180" customFormat="1" x14ac:dyDescent="0.25">
      <c r="B73" s="53" t="s">
        <v>166</v>
      </c>
      <c r="C73" s="53" t="s">
        <v>9</v>
      </c>
      <c r="D73" s="53" t="s">
        <v>11</v>
      </c>
      <c r="E73" s="53" t="s">
        <v>47</v>
      </c>
      <c r="F73" s="287" t="s">
        <v>412</v>
      </c>
      <c r="G73" s="32"/>
      <c r="H73" s="546" t="s">
        <v>2</v>
      </c>
      <c r="I73" s="547"/>
      <c r="M73" s="544"/>
      <c r="N73" s="544"/>
      <c r="O73" s="544"/>
      <c r="P73" s="544"/>
      <c r="Q73"/>
      <c r="R73"/>
      <c r="S73"/>
      <c r="T73"/>
      <c r="U73"/>
      <c r="V73"/>
    </row>
    <row r="74" spans="2:22" s="180" customFormat="1" ht="15" x14ac:dyDescent="0.25">
      <c r="B74" s="38" t="s">
        <v>62</v>
      </c>
      <c r="C74" s="39">
        <f t="shared" ref="C74:C79" si="1">SUM(C63:N63)</f>
        <v>1376</v>
      </c>
      <c r="D74" s="39">
        <f t="shared" ref="D74:D79" si="2">O63</f>
        <v>1860</v>
      </c>
      <c r="E74" s="39">
        <f t="shared" ref="E74:E79" si="3">SUM(C74:D74)</f>
        <v>3236</v>
      </c>
      <c r="F74" s="40">
        <f t="shared" ref="F74:F79" si="4">C74/E74</f>
        <v>0.42521631644004942</v>
      </c>
      <c r="G74" s="32"/>
      <c r="H74" s="288" t="s">
        <v>260</v>
      </c>
      <c r="I74" s="339">
        <v>3964</v>
      </c>
      <c r="M74" s="344"/>
      <c r="N74" s="344"/>
      <c r="O74" s="344"/>
      <c r="P74" s="344"/>
      <c r="Q74"/>
      <c r="R74"/>
      <c r="S74"/>
      <c r="T74"/>
      <c r="U74"/>
      <c r="V74"/>
    </row>
    <row r="75" spans="2:22" s="180" customFormat="1" ht="15" x14ac:dyDescent="0.25">
      <c r="B75" s="38" t="s">
        <v>63</v>
      </c>
      <c r="C75" s="39">
        <f t="shared" si="1"/>
        <v>0</v>
      </c>
      <c r="D75" s="39">
        <v>0</v>
      </c>
      <c r="E75" s="39">
        <f t="shared" si="3"/>
        <v>0</v>
      </c>
      <c r="F75" s="40">
        <v>0</v>
      </c>
      <c r="G75" s="32"/>
      <c r="H75" s="288" t="s">
        <v>290</v>
      </c>
      <c r="I75" s="339">
        <v>2904</v>
      </c>
      <c r="M75" s="344"/>
      <c r="N75" s="344"/>
      <c r="O75" s="344"/>
      <c r="P75" s="344"/>
      <c r="Q75"/>
      <c r="R75"/>
      <c r="S75"/>
      <c r="T75"/>
      <c r="U75"/>
      <c r="V75"/>
    </row>
    <row r="76" spans="2:22" s="180" customFormat="1" ht="15" x14ac:dyDescent="0.25">
      <c r="B76" s="38" t="s">
        <v>64</v>
      </c>
      <c r="C76" s="39">
        <f t="shared" si="1"/>
        <v>5846</v>
      </c>
      <c r="D76" s="39">
        <f t="shared" si="2"/>
        <v>7064</v>
      </c>
      <c r="E76" s="39">
        <f t="shared" si="3"/>
        <v>12910</v>
      </c>
      <c r="F76" s="40">
        <f t="shared" si="4"/>
        <v>0.45282726568551512</v>
      </c>
      <c r="G76" s="32"/>
      <c r="H76" s="288" t="s">
        <v>258</v>
      </c>
      <c r="I76" s="339">
        <v>697</v>
      </c>
      <c r="M76" s="344"/>
      <c r="N76" s="344"/>
      <c r="O76" s="344"/>
      <c r="P76" s="344"/>
      <c r="Q76"/>
      <c r="R76" s="90"/>
      <c r="S76" s="48"/>
      <c r="T76" s="48"/>
      <c r="U76" s="48"/>
    </row>
    <row r="77" spans="2:22" s="180" customFormat="1" ht="15" x14ac:dyDescent="0.25">
      <c r="B77" s="38" t="s">
        <v>65</v>
      </c>
      <c r="C77" s="39">
        <f t="shared" si="1"/>
        <v>1491</v>
      </c>
      <c r="D77" s="39">
        <f t="shared" si="2"/>
        <v>1366</v>
      </c>
      <c r="E77" s="39">
        <f t="shared" si="3"/>
        <v>2857</v>
      </c>
      <c r="F77" s="40">
        <f t="shared" si="4"/>
        <v>0.52187609380469024</v>
      </c>
      <c r="G77" s="32"/>
      <c r="M77" s="344"/>
      <c r="N77" s="344"/>
      <c r="O77" s="344"/>
      <c r="P77" s="344"/>
      <c r="Q77"/>
      <c r="R77" s="90"/>
      <c r="S77" s="48"/>
      <c r="T77" s="48"/>
      <c r="U77" s="48"/>
    </row>
    <row r="78" spans="2:22" s="180" customFormat="1" ht="15" x14ac:dyDescent="0.25">
      <c r="B78" s="38" t="s">
        <v>67</v>
      </c>
      <c r="C78" s="39">
        <f t="shared" si="1"/>
        <v>729</v>
      </c>
      <c r="D78" s="39">
        <f t="shared" si="2"/>
        <v>689</v>
      </c>
      <c r="E78" s="39">
        <f t="shared" si="3"/>
        <v>1418</v>
      </c>
      <c r="F78" s="40">
        <f t="shared" si="4"/>
        <v>0.51410437235543016</v>
      </c>
      <c r="G78" s="32"/>
      <c r="M78" s="344"/>
      <c r="N78" s="344"/>
      <c r="O78" s="344"/>
      <c r="P78" s="344"/>
      <c r="Q78"/>
      <c r="R78" s="90"/>
      <c r="S78" s="48"/>
      <c r="T78" s="48"/>
      <c r="U78" s="48"/>
    </row>
    <row r="79" spans="2:22" s="180" customFormat="1" ht="15" x14ac:dyDescent="0.25">
      <c r="B79" s="38" t="s">
        <v>66</v>
      </c>
      <c r="C79" s="39">
        <f t="shared" si="1"/>
        <v>637</v>
      </c>
      <c r="D79" s="39">
        <f t="shared" si="2"/>
        <v>1089</v>
      </c>
      <c r="E79" s="39">
        <f t="shared" si="3"/>
        <v>1726</v>
      </c>
      <c r="F79" s="40">
        <f t="shared" si="4"/>
        <v>0.36906141367323292</v>
      </c>
      <c r="G79" s="32"/>
      <c r="M79" s="344"/>
      <c r="N79" s="344"/>
      <c r="O79" s="344"/>
      <c r="P79" s="344"/>
      <c r="Q79"/>
      <c r="R79" s="90"/>
      <c r="S79" s="48"/>
      <c r="T79" s="48"/>
      <c r="U79" s="48"/>
    </row>
    <row r="80" spans="2:22" s="180" customFormat="1" ht="21" customHeight="1" x14ac:dyDescent="0.25">
      <c r="B80" s="38" t="s">
        <v>2</v>
      </c>
      <c r="C80" s="39">
        <f>SUM(C69:N69)</f>
        <v>10298</v>
      </c>
      <c r="D80" s="39">
        <f>O69</f>
        <v>12153</v>
      </c>
      <c r="E80" s="39">
        <f>SUM(C80:D80)</f>
        <v>22451</v>
      </c>
      <c r="F80" s="40">
        <f>C80/E80</f>
        <v>0.45868780900628037</v>
      </c>
      <c r="G80" s="32"/>
      <c r="N80" s="191"/>
      <c r="P80" s="191"/>
      <c r="Q80"/>
      <c r="R80" s="48"/>
      <c r="S80" s="48"/>
      <c r="T80" s="48"/>
      <c r="U80" s="48"/>
    </row>
    <row r="81" spans="2:21" s="180" customFormat="1" ht="21" customHeight="1" x14ac:dyDescent="0.25">
      <c r="B81" s="12" t="s">
        <v>509</v>
      </c>
      <c r="C81" s="162"/>
      <c r="D81" s="162"/>
      <c r="E81" s="162"/>
      <c r="F81" s="94"/>
      <c r="G81" s="32"/>
      <c r="N81" s="191"/>
      <c r="P81" s="191"/>
      <c r="Q81"/>
      <c r="R81" s="48"/>
      <c r="S81" s="48"/>
      <c r="T81" s="48"/>
      <c r="U81" s="48"/>
    </row>
    <row r="82" spans="2:21" s="180" customFormat="1" ht="21" customHeight="1" x14ac:dyDescent="0.25">
      <c r="B82" s="162"/>
      <c r="C82" s="162"/>
      <c r="D82" s="162"/>
      <c r="E82" s="162"/>
      <c r="F82" s="94"/>
      <c r="G82" s="32"/>
      <c r="L82" s="191"/>
      <c r="N82" s="191"/>
      <c r="P82" s="191"/>
      <c r="Q82"/>
      <c r="R82" s="48"/>
      <c r="S82" s="48"/>
      <c r="T82" s="48"/>
      <c r="U82" s="48"/>
    </row>
    <row r="83" spans="2:21" s="32" customFormat="1" ht="17.25" customHeight="1" x14ac:dyDescent="0.25">
      <c r="B83" s="529" t="s">
        <v>415</v>
      </c>
      <c r="C83" s="529"/>
      <c r="D83" s="529"/>
      <c r="E83" s="529"/>
      <c r="F83" s="49"/>
      <c r="H83" s="441"/>
      <c r="I83" s="442" t="s">
        <v>741</v>
      </c>
      <c r="J83" s="441"/>
      <c r="K83" s="441"/>
      <c r="L83" s="269"/>
      <c r="M83" s="180"/>
      <c r="S83" s="48"/>
    </row>
    <row r="84" spans="2:21" s="32" customFormat="1" ht="63" customHeight="1" x14ac:dyDescent="0.2">
      <c r="B84" s="412" t="s">
        <v>108</v>
      </c>
      <c r="C84" s="272" t="s">
        <v>205</v>
      </c>
      <c r="D84" s="272" t="s">
        <v>206</v>
      </c>
      <c r="E84" s="272" t="s">
        <v>207</v>
      </c>
      <c r="F84" s="272" t="s">
        <v>208</v>
      </c>
      <c r="G84" s="272" t="s">
        <v>740</v>
      </c>
      <c r="I84" s="412" t="s">
        <v>108</v>
      </c>
      <c r="J84" s="272" t="s">
        <v>205</v>
      </c>
      <c r="K84" s="272" t="s">
        <v>206</v>
      </c>
      <c r="L84" s="272" t="s">
        <v>207</v>
      </c>
      <c r="M84" s="272" t="s">
        <v>208</v>
      </c>
      <c r="S84" s="48"/>
    </row>
    <row r="85" spans="2:21" s="32" customFormat="1" ht="14.25" x14ac:dyDescent="0.2">
      <c r="B85" s="264" t="s">
        <v>109</v>
      </c>
      <c r="C85" s="274">
        <f>J85*$G$85</f>
        <v>15.969387755102041</v>
      </c>
      <c r="D85" s="274">
        <f>K85*$G$85</f>
        <v>563.47278911564626</v>
      </c>
      <c r="E85" s="274">
        <f>L85*$G$85</f>
        <v>0</v>
      </c>
      <c r="F85" s="436">
        <f>M85*$G$85</f>
        <v>579.44217687074831</v>
      </c>
      <c r="G85" s="439">
        <v>3.4013605442176869E-3</v>
      </c>
      <c r="I85" s="264" t="s">
        <v>109</v>
      </c>
      <c r="J85" s="274">
        <v>4695</v>
      </c>
      <c r="K85" s="274">
        <v>165661</v>
      </c>
      <c r="L85" s="274">
        <v>0</v>
      </c>
      <c r="M85" s="275">
        <v>170356</v>
      </c>
      <c r="S85" s="48"/>
    </row>
    <row r="86" spans="2:21" s="32" customFormat="1" ht="14.25" x14ac:dyDescent="0.2">
      <c r="B86" s="264" t="s">
        <v>110</v>
      </c>
      <c r="C86" s="274">
        <f>J86*$G$86</f>
        <v>0</v>
      </c>
      <c r="D86" s="274">
        <f>K86*$G$86</f>
        <v>4916.2763636363634</v>
      </c>
      <c r="E86" s="274">
        <f>L86*$G$86</f>
        <v>0</v>
      </c>
      <c r="F86" s="436">
        <f>M86*$G$86</f>
        <v>4916.2763636363634</v>
      </c>
      <c r="G86" s="439">
        <v>0.12363636363636364</v>
      </c>
      <c r="I86" s="264" t="s">
        <v>110</v>
      </c>
      <c r="J86" s="274">
        <v>0</v>
      </c>
      <c r="K86" s="274">
        <v>39764</v>
      </c>
      <c r="L86" s="274">
        <v>0</v>
      </c>
      <c r="M86" s="275">
        <v>39764</v>
      </c>
      <c r="S86" s="48"/>
    </row>
    <row r="87" spans="2:21" s="32" customFormat="1" ht="14.25" x14ac:dyDescent="0.2">
      <c r="B87" s="264" t="s">
        <v>111</v>
      </c>
      <c r="C87" s="274">
        <f>J87*$G$87</f>
        <v>0</v>
      </c>
      <c r="D87" s="274">
        <f>K87*$G$87</f>
        <v>24343.289196310932</v>
      </c>
      <c r="E87" s="274">
        <f>L87*$G$87</f>
        <v>0</v>
      </c>
      <c r="F87" s="436">
        <f>M87*$G$87</f>
        <v>24343.289196310932</v>
      </c>
      <c r="G87" s="439">
        <v>4.413702239789196E-2</v>
      </c>
      <c r="I87" s="264" t="s">
        <v>111</v>
      </c>
      <c r="J87" s="274">
        <v>0</v>
      </c>
      <c r="K87" s="274">
        <v>551539</v>
      </c>
      <c r="L87" s="274">
        <v>0</v>
      </c>
      <c r="M87" s="275">
        <v>551539</v>
      </c>
      <c r="S87" s="48"/>
    </row>
    <row r="88" spans="2:21" s="32" customFormat="1" ht="14.25" x14ac:dyDescent="0.2">
      <c r="B88" s="264" t="s">
        <v>112</v>
      </c>
      <c r="C88" s="274">
        <f>J88*$G$88</f>
        <v>0</v>
      </c>
      <c r="D88" s="274">
        <f>K88*$G$88</f>
        <v>3117.9086324532782</v>
      </c>
      <c r="E88" s="274">
        <f>L88*$G$88</f>
        <v>0</v>
      </c>
      <c r="F88" s="436">
        <f>M88*$G$88</f>
        <v>3117.9086324532782</v>
      </c>
      <c r="G88" s="439">
        <v>8.6027884900622964E-3</v>
      </c>
      <c r="I88" s="264" t="s">
        <v>112</v>
      </c>
      <c r="J88" s="274">
        <v>0</v>
      </c>
      <c r="K88" s="274">
        <v>362430</v>
      </c>
      <c r="L88" s="274">
        <v>0</v>
      </c>
      <c r="M88" s="275">
        <v>362430</v>
      </c>
      <c r="S88" s="48"/>
    </row>
    <row r="89" spans="2:21" s="32" customFormat="1" ht="14.25" x14ac:dyDescent="0.2">
      <c r="B89" s="264" t="s">
        <v>113</v>
      </c>
      <c r="C89" s="274">
        <f>J89*$G$89</f>
        <v>79.215584415584416</v>
      </c>
      <c r="D89" s="274">
        <f>K89*$G$89</f>
        <v>2161.0389610389607</v>
      </c>
      <c r="E89" s="274">
        <f>L89*$G$89</f>
        <v>0</v>
      </c>
      <c r="F89" s="436">
        <f>M89*$G$89</f>
        <v>2240.2545454545452</v>
      </c>
      <c r="G89" s="439">
        <v>3.3766233766233764E-2</v>
      </c>
      <c r="I89" s="264" t="s">
        <v>113</v>
      </c>
      <c r="J89" s="274">
        <v>2346</v>
      </c>
      <c r="K89" s="274">
        <v>64000</v>
      </c>
      <c r="L89" s="274">
        <v>0</v>
      </c>
      <c r="M89" s="275">
        <v>66346</v>
      </c>
      <c r="S89" s="48"/>
    </row>
    <row r="90" spans="2:21" s="32" customFormat="1" ht="14.25" x14ac:dyDescent="0.2">
      <c r="B90" s="264" t="s">
        <v>114</v>
      </c>
      <c r="C90" s="274">
        <f>J90*$G$90</f>
        <v>54487.1243951039</v>
      </c>
      <c r="D90" s="274">
        <f>K90*$G$90</f>
        <v>936.70822658696272</v>
      </c>
      <c r="E90" s="274">
        <f>L90*$G$90</f>
        <v>536596.46854540275</v>
      </c>
      <c r="F90" s="436">
        <f>M90*$G$90</f>
        <v>592020.30116709368</v>
      </c>
      <c r="G90" s="439">
        <v>0.22260176487332764</v>
      </c>
      <c r="I90" s="264" t="s">
        <v>114</v>
      </c>
      <c r="J90" s="274">
        <v>244774</v>
      </c>
      <c r="K90" s="274">
        <v>4208</v>
      </c>
      <c r="L90" s="274">
        <v>2410567</v>
      </c>
      <c r="M90" s="275">
        <v>2659549</v>
      </c>
      <c r="S90" s="48"/>
    </row>
    <row r="91" spans="2:21" s="32" customFormat="1" ht="14.25" x14ac:dyDescent="0.2">
      <c r="B91" s="264" t="s">
        <v>115</v>
      </c>
      <c r="C91" s="274">
        <f>J91*$G$91</f>
        <v>752.93586858685865</v>
      </c>
      <c r="D91" s="274">
        <f>K91*$G$91</f>
        <v>37400.044104410437</v>
      </c>
      <c r="E91" s="274">
        <f>L91*$G$91</f>
        <v>0</v>
      </c>
      <c r="F91" s="436">
        <f>M91*$G$91</f>
        <v>38152.979972997295</v>
      </c>
      <c r="G91" s="439">
        <v>0.12083708370837083</v>
      </c>
      <c r="I91" s="264" t="s">
        <v>115</v>
      </c>
      <c r="J91" s="274">
        <v>6231</v>
      </c>
      <c r="K91" s="274">
        <v>309508</v>
      </c>
      <c r="L91" s="274">
        <v>0</v>
      </c>
      <c r="M91" s="275">
        <v>315739</v>
      </c>
      <c r="S91" s="48"/>
    </row>
    <row r="92" spans="2:21" s="32" customFormat="1" ht="14.25" x14ac:dyDescent="0.2">
      <c r="B92" s="264" t="s">
        <v>116</v>
      </c>
      <c r="C92" s="274">
        <f>J92*$G$92</f>
        <v>881.94421344421335</v>
      </c>
      <c r="D92" s="274">
        <f>K92*$G$92</f>
        <v>12507.636867636867</v>
      </c>
      <c r="E92" s="274">
        <f>L92*$G$92</f>
        <v>0</v>
      </c>
      <c r="F92" s="436">
        <f>M92*$G$92</f>
        <v>13389.58108108108</v>
      </c>
      <c r="G92" s="439">
        <v>0.17706167706167705</v>
      </c>
      <c r="I92" s="264" t="s">
        <v>116</v>
      </c>
      <c r="J92" s="274">
        <v>4981</v>
      </c>
      <c r="K92" s="274">
        <v>70640</v>
      </c>
      <c r="L92" s="274">
        <v>0</v>
      </c>
      <c r="M92" s="275">
        <v>75621</v>
      </c>
      <c r="S92" s="48"/>
    </row>
    <row r="93" spans="2:21" s="32" customFormat="1" ht="14.25" x14ac:dyDescent="0.2">
      <c r="B93" s="264" t="s">
        <v>273</v>
      </c>
      <c r="C93" s="274">
        <f>J93*$G$93</f>
        <v>0</v>
      </c>
      <c r="D93" s="274">
        <f>K93*$G$93</f>
        <v>0</v>
      </c>
      <c r="E93" s="274">
        <f>L93*$G$93</f>
        <v>0</v>
      </c>
      <c r="F93" s="436">
        <f>M93*$G$93</f>
        <v>0</v>
      </c>
      <c r="G93" s="439">
        <v>0</v>
      </c>
      <c r="I93" s="264" t="s">
        <v>273</v>
      </c>
      <c r="J93" s="274">
        <v>155416</v>
      </c>
      <c r="K93" s="274">
        <v>559806</v>
      </c>
      <c r="L93" s="274">
        <v>0</v>
      </c>
      <c r="M93" s="275">
        <v>715222</v>
      </c>
      <c r="S93" s="48"/>
    </row>
    <row r="94" spans="2:21" s="32" customFormat="1" ht="14.25" x14ac:dyDescent="0.2">
      <c r="B94" s="264" t="s">
        <v>117</v>
      </c>
      <c r="C94" s="274">
        <v>343538</v>
      </c>
      <c r="D94" s="274">
        <v>0</v>
      </c>
      <c r="E94" s="274">
        <v>0</v>
      </c>
      <c r="F94" s="437">
        <v>343538</v>
      </c>
      <c r="G94" s="439">
        <v>1</v>
      </c>
      <c r="I94" s="264" t="s">
        <v>117</v>
      </c>
      <c r="J94" s="274">
        <v>343538</v>
      </c>
      <c r="K94" s="274">
        <v>0</v>
      </c>
      <c r="L94" s="274">
        <v>0</v>
      </c>
      <c r="M94" s="275">
        <v>343538</v>
      </c>
      <c r="S94" s="48"/>
    </row>
    <row r="95" spans="2:21" s="32" customFormat="1" ht="14.25" x14ac:dyDescent="0.2">
      <c r="B95" s="264" t="s">
        <v>118</v>
      </c>
      <c r="C95" s="274">
        <f>J95*$G$95</f>
        <v>1096.5580143540669</v>
      </c>
      <c r="D95" s="274">
        <f>K95*$G$95</f>
        <v>5998.9114832535879</v>
      </c>
      <c r="E95" s="274">
        <f>L95*$G$95</f>
        <v>0</v>
      </c>
      <c r="F95" s="436">
        <f>M95*$G$95</f>
        <v>7095.4694976076553</v>
      </c>
      <c r="G95" s="439">
        <v>0.31997607655502391</v>
      </c>
      <c r="I95" s="434" t="s">
        <v>118</v>
      </c>
      <c r="J95" s="435">
        <v>3427</v>
      </c>
      <c r="K95" s="274">
        <v>18748</v>
      </c>
      <c r="L95" s="274">
        <v>0</v>
      </c>
      <c r="M95" s="275">
        <v>22175</v>
      </c>
      <c r="S95" s="48"/>
    </row>
    <row r="96" spans="2:21" s="32" customFormat="1" ht="15.75" thickBot="1" x14ac:dyDescent="0.25">
      <c r="B96" s="36" t="s">
        <v>47</v>
      </c>
      <c r="C96" s="106">
        <f>SUM(C85:C95)</f>
        <v>400851.74746365973</v>
      </c>
      <c r="D96" s="106">
        <f>SUM(D85:D95)</f>
        <v>91945.286624443048</v>
      </c>
      <c r="E96" s="106">
        <f>SUM(E85:E95)</f>
        <v>536596.46854540275</v>
      </c>
      <c r="F96" s="438">
        <f>SUM(F85:F95)</f>
        <v>1029393.5026335056</v>
      </c>
      <c r="G96" s="440"/>
      <c r="I96" s="411" t="s">
        <v>47</v>
      </c>
      <c r="J96" s="106">
        <f>SUM(J85:J95)</f>
        <v>765408</v>
      </c>
      <c r="K96" s="433">
        <f>SUM(K85:K95)</f>
        <v>2146304</v>
      </c>
      <c r="L96" s="106">
        <f>SUM(L85:L95)</f>
        <v>2410567</v>
      </c>
      <c r="M96" s="106">
        <f>SUM(M85:M95)</f>
        <v>5322279</v>
      </c>
      <c r="S96" s="48"/>
    </row>
    <row r="97" spans="1:48" s="32" customFormat="1" ht="14.25" x14ac:dyDescent="0.2">
      <c r="B97" s="108" t="s">
        <v>274</v>
      </c>
      <c r="C97" s="273">
        <f>C94/F94</f>
        <v>1</v>
      </c>
      <c r="D97" s="76"/>
      <c r="E97" s="76"/>
      <c r="F97" s="76"/>
      <c r="G97" s="180"/>
      <c r="H97" s="180"/>
      <c r="I97" s="270"/>
      <c r="J97" s="271"/>
      <c r="K97" s="76"/>
      <c r="L97" s="76"/>
      <c r="M97" s="76"/>
      <c r="S97" s="48"/>
    </row>
    <row r="98" spans="1:48" s="32" customFormat="1" ht="15" thickBot="1" x14ac:dyDescent="0.25">
      <c r="B98" s="109" t="s">
        <v>275</v>
      </c>
      <c r="C98" s="107">
        <f>(C96-C94)/(F96-F94)</f>
        <v>8.3565338826604066E-2</v>
      </c>
      <c r="G98" s="180"/>
      <c r="H98" s="180"/>
      <c r="I98" s="180"/>
      <c r="J98" s="180"/>
      <c r="S98" s="48"/>
    </row>
    <row r="99" spans="1:48" s="32" customFormat="1" ht="14.25" x14ac:dyDescent="0.2">
      <c r="B99" s="265" t="s">
        <v>402</v>
      </c>
      <c r="C99" s="7"/>
      <c r="D99" s="7"/>
      <c r="E99" s="7"/>
      <c r="F99" s="7"/>
      <c r="H99" s="270"/>
      <c r="I99" s="271"/>
      <c r="J99" s="180"/>
      <c r="K99" s="181"/>
      <c r="L99" s="181"/>
      <c r="M99" s="180"/>
      <c r="S99" s="48"/>
    </row>
    <row r="100" spans="1:48" s="32" customFormat="1" ht="14.25" x14ac:dyDescent="0.2">
      <c r="B100" s="265"/>
      <c r="C100" s="7"/>
      <c r="D100" s="7"/>
      <c r="E100" s="7"/>
      <c r="F100" s="7"/>
      <c r="H100" s="270"/>
      <c r="I100" s="271"/>
      <c r="J100" s="180"/>
      <c r="K100" s="181"/>
      <c r="L100" s="181"/>
      <c r="M100" s="180"/>
      <c r="S100" s="48"/>
    </row>
    <row r="101" spans="1:48" s="32" customFormat="1" ht="15" x14ac:dyDescent="0.25">
      <c r="B101" s="24" t="s">
        <v>433</v>
      </c>
      <c r="C101" s="7"/>
      <c r="D101" s="7"/>
      <c r="E101" s="7"/>
      <c r="F101" s="7"/>
      <c r="H101" s="270"/>
      <c r="I101" s="271"/>
      <c r="J101" s="180"/>
      <c r="K101" s="181"/>
      <c r="L101" s="181"/>
      <c r="M101" s="180"/>
      <c r="S101" s="48"/>
    </row>
    <row r="102" spans="1:48" s="32" customFormat="1" ht="57" x14ac:dyDescent="0.2">
      <c r="B102" s="103" t="s">
        <v>44</v>
      </c>
      <c r="C102" s="104" t="s">
        <v>205</v>
      </c>
      <c r="D102" s="104" t="s">
        <v>206</v>
      </c>
      <c r="E102" s="104" t="s">
        <v>207</v>
      </c>
      <c r="F102" s="104" t="s">
        <v>208</v>
      </c>
      <c r="G102" s="104" t="s">
        <v>276</v>
      </c>
      <c r="H102" s="48"/>
      <c r="S102" s="48"/>
    </row>
    <row r="103" spans="1:48" s="32" customFormat="1" ht="14.25" x14ac:dyDescent="0.2">
      <c r="B103" s="89" t="s">
        <v>117</v>
      </c>
      <c r="C103" s="75">
        <f>C94</f>
        <v>343538</v>
      </c>
      <c r="D103" s="75">
        <f>D94</f>
        <v>0</v>
      </c>
      <c r="E103" s="75">
        <f>E94</f>
        <v>0</v>
      </c>
      <c r="F103" s="75">
        <f>F94</f>
        <v>343538</v>
      </c>
      <c r="G103" s="135">
        <f>Table1[[#This Row],[20 - Total cost of adaptations completed in year by source of funding (£)]]/D48</f>
        <v>8378.9756097560967</v>
      </c>
      <c r="S103" s="48"/>
      <c r="T103" s="48"/>
      <c r="U103" s="48"/>
    </row>
    <row r="104" spans="1:48" s="32" customFormat="1" ht="14.25" x14ac:dyDescent="0.2">
      <c r="B104" s="89" t="s">
        <v>130</v>
      </c>
      <c r="C104" s="110">
        <f>C96-C94</f>
        <v>57313.747463659733</v>
      </c>
      <c r="D104" s="110">
        <f>D96-D94</f>
        <v>91945.286624443048</v>
      </c>
      <c r="E104" s="110">
        <f>E96-E94</f>
        <v>536596.46854540275</v>
      </c>
      <c r="F104" s="110">
        <f>F96-F94</f>
        <v>685855.50263350562</v>
      </c>
      <c r="G104" s="135">
        <f>Table1[[#This Row],[20 - Total cost of adaptations completed in year by source of funding (£)]]/D47</f>
        <v>2788.0304985101852</v>
      </c>
      <c r="S104" s="48"/>
      <c r="T104" s="48"/>
      <c r="U104" s="48"/>
    </row>
    <row r="105" spans="1:48" s="32" customFormat="1" ht="14.25" x14ac:dyDescent="0.2">
      <c r="B105" s="105" t="s">
        <v>47</v>
      </c>
      <c r="C105" s="75">
        <f>SUBTOTAL(109,Table1[20.1 Cost(£) landlord funded])</f>
        <v>400851.74746365973</v>
      </c>
      <c r="D105" s="75">
        <f>SUBTOTAL(109,Table1[20.2 Cost(£) grant funded])</f>
        <v>91945.286624443048</v>
      </c>
      <c r="E105" s="75">
        <f>SUBTOTAL(109,Table1[20.3 Cost(£) funded by other sources])</f>
        <v>536596.46854540275</v>
      </c>
      <c r="F105" s="75">
        <f>SUBTOTAL(109,Table1[20 - Total cost of adaptations completed in year by source of funding (£)])</f>
        <v>1029393.5026335056</v>
      </c>
      <c r="G105" s="75">
        <f>AVERAGE(Table1[20 - average cost of application])</f>
        <v>5583.5030541331407</v>
      </c>
      <c r="H105" s="98"/>
      <c r="S105" s="48"/>
      <c r="T105" s="48"/>
      <c r="U105" s="48"/>
    </row>
    <row r="106" spans="1:48" s="32" customFormat="1" ht="14.25" x14ac:dyDescent="0.2">
      <c r="B106" s="97" t="s">
        <v>277</v>
      </c>
      <c r="C106" s="99"/>
      <c r="D106" s="98"/>
      <c r="E106" s="98"/>
      <c r="F106" s="99"/>
      <c r="S106" s="48"/>
      <c r="T106" s="48"/>
      <c r="U106" s="48"/>
    </row>
    <row r="107" spans="1:48" s="32" customFormat="1" ht="15" x14ac:dyDescent="0.25">
      <c r="H107" s="180"/>
      <c r="N107" s="191"/>
      <c r="O107" s="191"/>
      <c r="P107" s="180"/>
      <c r="Q107" s="191"/>
      <c r="R107" s="173"/>
      <c r="S107" s="173"/>
      <c r="T107" s="173"/>
      <c r="U107" s="192"/>
      <c r="V107" s="192"/>
      <c r="W107" s="192"/>
      <c r="X107" s="191"/>
      <c r="Y107" s="173"/>
      <c r="Z107" s="173"/>
      <c r="AA107" s="173"/>
      <c r="AB107" s="180"/>
      <c r="AC107" s="180"/>
      <c r="AD107" s="180"/>
      <c r="AE107" s="180"/>
      <c r="AF107" s="180"/>
      <c r="AG107" s="180"/>
      <c r="AH107" s="180"/>
      <c r="AI107" s="180"/>
      <c r="AJ107" s="180"/>
      <c r="AK107" s="180"/>
      <c r="AL107" s="180"/>
      <c r="AM107" s="180"/>
      <c r="AN107" s="180"/>
      <c r="AO107" s="181"/>
      <c r="AP107" s="181"/>
      <c r="AQ107" s="181"/>
      <c r="AR107" s="173"/>
      <c r="AS107" s="173"/>
      <c r="AT107" s="173"/>
      <c r="AU107" s="180"/>
      <c r="AV107" s="180"/>
    </row>
    <row r="108" spans="1:48" s="32" customFormat="1" ht="15" x14ac:dyDescent="0.25">
      <c r="B108" s="24" t="s">
        <v>416</v>
      </c>
      <c r="H108" s="180"/>
      <c r="N108" s="191"/>
      <c r="O108" s="191"/>
      <c r="P108" s="180"/>
      <c r="Q108" s="191"/>
      <c r="R108" s="173"/>
      <c r="S108" s="173"/>
      <c r="T108" s="173"/>
      <c r="U108" s="192"/>
      <c r="V108" s="192"/>
      <c r="W108" s="192"/>
      <c r="X108" s="191"/>
      <c r="Y108" s="173"/>
      <c r="Z108" s="173"/>
      <c r="AA108" s="173"/>
      <c r="AB108" s="180"/>
      <c r="AC108" s="180"/>
      <c r="AD108" s="180"/>
      <c r="AE108" s="180"/>
      <c r="AF108" s="180"/>
      <c r="AG108" s="180"/>
      <c r="AH108" s="180"/>
      <c r="AI108" s="180"/>
      <c r="AJ108" s="180"/>
      <c r="AK108" s="180"/>
      <c r="AL108" s="180"/>
      <c r="AM108" s="180"/>
      <c r="AN108" s="180"/>
      <c r="AO108" s="181"/>
      <c r="AP108" s="181"/>
      <c r="AQ108" s="181"/>
      <c r="AR108" s="173"/>
      <c r="AS108" s="173"/>
      <c r="AT108" s="173"/>
      <c r="AU108" s="180"/>
      <c r="AV108" s="180"/>
    </row>
    <row r="109" spans="1:48" s="32" customFormat="1" ht="28.5" x14ac:dyDescent="0.25">
      <c r="A109" s="340"/>
      <c r="B109" s="137" t="s">
        <v>44</v>
      </c>
      <c r="C109" s="137" t="s">
        <v>278</v>
      </c>
      <c r="D109" s="137" t="s">
        <v>279</v>
      </c>
      <c r="E109" s="137" t="s">
        <v>280</v>
      </c>
      <c r="F109" s="137" t="s">
        <v>278</v>
      </c>
      <c r="G109" s="137" t="s">
        <v>279</v>
      </c>
      <c r="H109" s="180"/>
      <c r="N109" s="191"/>
      <c r="O109" s="191"/>
      <c r="P109" s="180"/>
      <c r="Q109" s="191"/>
      <c r="R109" s="173"/>
      <c r="S109" s="173"/>
      <c r="T109" s="173"/>
      <c r="U109" s="192"/>
      <c r="V109" s="192"/>
      <c r="W109" s="192"/>
      <c r="X109" s="191"/>
      <c r="Y109" s="173"/>
      <c r="Z109" s="173"/>
      <c r="AA109" s="173"/>
      <c r="AB109" s="180"/>
      <c r="AC109" s="180"/>
      <c r="AD109" s="180"/>
      <c r="AE109" s="180"/>
      <c r="AF109" s="180"/>
      <c r="AG109" s="180"/>
      <c r="AH109" s="180"/>
      <c r="AI109" s="180"/>
      <c r="AJ109" s="180"/>
      <c r="AK109" s="180"/>
      <c r="AL109" s="180"/>
      <c r="AM109" s="180"/>
      <c r="AN109" s="180"/>
      <c r="AO109" s="181"/>
      <c r="AP109" s="181"/>
      <c r="AQ109" s="181"/>
      <c r="AR109" s="173"/>
      <c r="AS109" s="173"/>
      <c r="AT109" s="173"/>
      <c r="AU109" s="180"/>
      <c r="AV109" s="180"/>
    </row>
    <row r="110" spans="1:48" s="32" customFormat="1" ht="15" x14ac:dyDescent="0.25">
      <c r="A110" s="340"/>
      <c r="B110" s="137" t="s">
        <v>109</v>
      </c>
      <c r="C110" s="39">
        <v>0</v>
      </c>
      <c r="D110" s="39">
        <v>0</v>
      </c>
      <c r="E110" s="39">
        <v>0</v>
      </c>
      <c r="F110" s="276">
        <v>0</v>
      </c>
      <c r="G110" s="276">
        <v>0</v>
      </c>
      <c r="H110" s="180"/>
      <c r="N110" s="191"/>
      <c r="O110" s="191"/>
      <c r="P110" s="180"/>
      <c r="Q110" s="191"/>
      <c r="R110" s="173"/>
      <c r="S110" s="173"/>
      <c r="T110" s="173"/>
      <c r="U110" s="192"/>
      <c r="V110" s="192"/>
      <c r="W110" s="192"/>
      <c r="X110" s="191"/>
      <c r="Y110" s="173"/>
      <c r="Z110" s="173"/>
      <c r="AA110" s="173"/>
      <c r="AB110" s="180"/>
      <c r="AC110" s="180"/>
      <c r="AD110" s="180"/>
      <c r="AE110" s="180"/>
      <c r="AF110" s="180"/>
      <c r="AG110" s="180"/>
      <c r="AH110" s="180"/>
      <c r="AI110" s="180"/>
      <c r="AJ110" s="180"/>
      <c r="AK110" s="180"/>
      <c r="AL110" s="180"/>
      <c r="AM110" s="180"/>
      <c r="AN110" s="180"/>
      <c r="AO110" s="181"/>
      <c r="AP110" s="181"/>
      <c r="AQ110" s="181"/>
      <c r="AR110" s="173"/>
      <c r="AS110" s="173"/>
      <c r="AT110" s="173"/>
      <c r="AU110" s="180"/>
      <c r="AV110" s="180"/>
    </row>
    <row r="111" spans="1:48" s="32" customFormat="1" ht="15" x14ac:dyDescent="0.25">
      <c r="A111" s="340"/>
      <c r="B111" s="137" t="s">
        <v>110</v>
      </c>
      <c r="C111" s="39">
        <v>0.72</v>
      </c>
      <c r="D111" s="39">
        <v>2.52</v>
      </c>
      <c r="E111" s="39">
        <v>3.2399999999999998</v>
      </c>
      <c r="F111" s="52">
        <v>0.22222222222222224</v>
      </c>
      <c r="G111" s="52">
        <v>0.77777777777777779</v>
      </c>
      <c r="H111" s="180"/>
      <c r="N111" s="191"/>
      <c r="O111" s="191"/>
      <c r="P111" s="180"/>
      <c r="Q111" s="191"/>
      <c r="R111" s="173"/>
      <c r="S111" s="173"/>
      <c r="T111" s="173"/>
      <c r="U111" s="192"/>
      <c r="V111" s="192"/>
      <c r="W111" s="192"/>
      <c r="X111" s="191"/>
      <c r="Y111" s="173"/>
      <c r="Z111" s="173"/>
      <c r="AA111" s="173"/>
      <c r="AB111" s="180"/>
      <c r="AC111" s="180"/>
      <c r="AD111" s="180"/>
      <c r="AE111" s="180"/>
      <c r="AF111" s="180"/>
      <c r="AG111" s="180"/>
      <c r="AH111" s="180"/>
      <c r="AI111" s="180"/>
      <c r="AJ111" s="180"/>
      <c r="AK111" s="180"/>
      <c r="AL111" s="180"/>
      <c r="AM111" s="180"/>
      <c r="AN111" s="180"/>
      <c r="AO111" s="181"/>
      <c r="AP111" s="181"/>
      <c r="AQ111" s="181"/>
      <c r="AR111" s="173"/>
      <c r="AS111" s="173"/>
      <c r="AT111" s="173"/>
      <c r="AU111" s="180"/>
      <c r="AV111" s="180"/>
    </row>
    <row r="112" spans="1:48" s="32" customFormat="1" ht="15" x14ac:dyDescent="0.25">
      <c r="A112" s="340"/>
      <c r="B112" s="137" t="s">
        <v>111</v>
      </c>
      <c r="C112" s="46">
        <v>2.4716732542819497</v>
      </c>
      <c r="D112" s="46">
        <v>3.1337285902503291</v>
      </c>
      <c r="E112" s="46">
        <v>5.6054018445322793</v>
      </c>
      <c r="F112" s="52">
        <v>0.44094488188976372</v>
      </c>
      <c r="G112" s="52">
        <v>0.55905511811023623</v>
      </c>
      <c r="H112" s="180"/>
      <c r="N112" s="191"/>
      <c r="O112" s="191"/>
      <c r="P112" s="180"/>
      <c r="Q112" s="191"/>
      <c r="R112" s="173"/>
      <c r="S112" s="173"/>
      <c r="T112" s="173"/>
      <c r="U112" s="173"/>
      <c r="V112" s="173"/>
      <c r="W112" s="173"/>
      <c r="X112" s="191"/>
      <c r="Y112" s="173"/>
      <c r="Z112" s="173"/>
      <c r="AA112" s="173"/>
      <c r="AB112" s="180"/>
      <c r="AC112" s="180"/>
      <c r="AD112" s="180"/>
      <c r="AE112" s="180"/>
      <c r="AF112" s="180"/>
      <c r="AG112" s="180"/>
      <c r="AH112" s="180"/>
      <c r="AI112" s="180"/>
      <c r="AJ112" s="180"/>
      <c r="AK112" s="180"/>
      <c r="AL112" s="180"/>
      <c r="AM112" s="180"/>
      <c r="AN112" s="180"/>
      <c r="AO112" s="173"/>
      <c r="AP112" s="173"/>
      <c r="AQ112" s="173"/>
      <c r="AR112" s="173"/>
      <c r="AS112" s="173"/>
      <c r="AT112" s="173"/>
      <c r="AU112" s="180"/>
      <c r="AV112" s="180"/>
    </row>
    <row r="113" spans="1:48" s="32" customFormat="1" ht="15" x14ac:dyDescent="0.25">
      <c r="A113" s="340"/>
      <c r="B113" s="137" t="s">
        <v>112</v>
      </c>
      <c r="C113" s="39">
        <v>2.0384499849804745</v>
      </c>
      <c r="D113" s="39">
        <v>1.6028837488735357</v>
      </c>
      <c r="E113" s="39">
        <v>3.6413337338540104</v>
      </c>
      <c r="F113" s="52">
        <v>0.55980861244019131</v>
      </c>
      <c r="G113" s="52">
        <v>0.44019138755980863</v>
      </c>
      <c r="H113" s="180"/>
      <c r="N113" s="191"/>
      <c r="O113" s="191"/>
      <c r="P113" s="180"/>
      <c r="Q113" s="191"/>
      <c r="R113" s="180"/>
      <c r="S113" s="180"/>
      <c r="T113" s="180"/>
      <c r="U113" s="192"/>
      <c r="V113" s="192"/>
      <c r="W113" s="192"/>
      <c r="X113" s="180"/>
      <c r="Y113" s="180"/>
      <c r="Z113" s="180"/>
      <c r="AA113" s="180"/>
      <c r="AB113" s="180"/>
      <c r="AC113" s="180"/>
      <c r="AD113" s="180"/>
      <c r="AE113" s="180"/>
      <c r="AF113" s="180"/>
      <c r="AG113" s="180"/>
      <c r="AH113" s="180"/>
      <c r="AI113" s="180"/>
      <c r="AJ113" s="180"/>
      <c r="AK113" s="180"/>
      <c r="AL113" s="180"/>
      <c r="AM113" s="180"/>
      <c r="AN113" s="180"/>
      <c r="AO113" s="181"/>
      <c r="AP113" s="181"/>
      <c r="AQ113" s="181"/>
      <c r="AR113" s="180"/>
      <c r="AS113" s="180"/>
      <c r="AT113" s="180"/>
      <c r="AU113" s="180"/>
      <c r="AV113" s="180"/>
    </row>
    <row r="114" spans="1:48" s="32" customFormat="1" ht="15" x14ac:dyDescent="0.25">
      <c r="A114" s="340"/>
      <c r="B114" s="137" t="s">
        <v>113</v>
      </c>
      <c r="C114" s="46">
        <v>5.9557661927330168</v>
      </c>
      <c r="D114" s="46">
        <v>3.4913112164296995</v>
      </c>
      <c r="E114" s="46">
        <v>9.4470774091627163</v>
      </c>
      <c r="F114" s="52">
        <v>0.63043478260869568</v>
      </c>
      <c r="G114" s="52">
        <v>0.36956521739130438</v>
      </c>
      <c r="H114" s="180"/>
      <c r="N114" s="191"/>
      <c r="O114" s="191"/>
      <c r="P114" s="180"/>
      <c r="Q114" s="191"/>
      <c r="R114" s="173"/>
      <c r="S114" s="173"/>
      <c r="T114" s="173"/>
      <c r="U114" s="192"/>
      <c r="V114" s="192"/>
      <c r="W114" s="192"/>
      <c r="X114" s="191"/>
      <c r="Y114" s="173"/>
      <c r="Z114" s="173"/>
      <c r="AA114" s="173"/>
      <c r="AB114" s="180"/>
      <c r="AC114" s="180"/>
      <c r="AD114" s="180"/>
      <c r="AE114" s="180"/>
      <c r="AF114" s="180"/>
      <c r="AG114" s="180"/>
      <c r="AH114" s="180"/>
      <c r="AI114" s="180"/>
      <c r="AJ114" s="180"/>
      <c r="AK114" s="180"/>
      <c r="AL114" s="180"/>
      <c r="AM114" s="180"/>
      <c r="AN114" s="180"/>
      <c r="AO114" s="181"/>
      <c r="AP114" s="181"/>
      <c r="AQ114" s="181"/>
      <c r="AR114" s="173"/>
      <c r="AS114" s="173"/>
      <c r="AT114" s="173"/>
      <c r="AU114" s="180"/>
      <c r="AV114" s="180"/>
    </row>
    <row r="115" spans="1:48" s="32" customFormat="1" ht="15" x14ac:dyDescent="0.25">
      <c r="A115" s="340"/>
      <c r="B115" s="137" t="s">
        <v>114</v>
      </c>
      <c r="C115" s="39">
        <v>93.164196123147093</v>
      </c>
      <c r="D115" s="39">
        <v>0</v>
      </c>
      <c r="E115" s="39">
        <v>93.164196123147093</v>
      </c>
      <c r="F115" s="52">
        <v>1</v>
      </c>
      <c r="G115" s="52">
        <v>0</v>
      </c>
      <c r="H115" s="180"/>
      <c r="I115"/>
      <c r="J115"/>
      <c r="N115" s="191"/>
      <c r="O115" s="191"/>
      <c r="P115" s="180"/>
      <c r="Q115" s="180"/>
      <c r="R115" s="180"/>
      <c r="S115" s="180"/>
      <c r="T115" s="173"/>
      <c r="U115" s="192"/>
      <c r="V115" s="192"/>
      <c r="W115" s="192"/>
      <c r="X115" s="180"/>
      <c r="Y115" s="180"/>
      <c r="Z115" s="180"/>
      <c r="AA115" s="180"/>
      <c r="AB115" s="180"/>
      <c r="AC115" s="180"/>
      <c r="AD115" s="180"/>
      <c r="AE115" s="180"/>
      <c r="AF115" s="180"/>
      <c r="AG115" s="180"/>
      <c r="AH115" s="180"/>
      <c r="AI115" s="180"/>
      <c r="AJ115" s="180"/>
      <c r="AK115" s="180"/>
      <c r="AL115" s="180"/>
      <c r="AM115" s="180"/>
      <c r="AN115" s="180"/>
      <c r="AO115" s="181"/>
      <c r="AP115" s="181"/>
      <c r="AQ115" s="181"/>
      <c r="AR115" s="180"/>
      <c r="AS115" s="180"/>
      <c r="AT115" s="180"/>
      <c r="AU115" s="180"/>
      <c r="AV115" s="180"/>
    </row>
    <row r="116" spans="1:48" s="32" customFormat="1" ht="15" x14ac:dyDescent="0.25">
      <c r="A116" s="340"/>
      <c r="B116" s="137" t="s">
        <v>115</v>
      </c>
      <c r="C116" s="46">
        <v>8.3415128320576315</v>
      </c>
      <c r="D116" s="46">
        <v>84.019585772174693</v>
      </c>
      <c r="E116" s="46">
        <v>92.361098604232325</v>
      </c>
      <c r="F116" s="52">
        <v>9.0314136125654448E-2</v>
      </c>
      <c r="G116" s="52">
        <v>0.90968586387434558</v>
      </c>
      <c r="H116" s="180"/>
      <c r="I116"/>
      <c r="J116"/>
      <c r="N116" s="191"/>
      <c r="O116" s="191"/>
      <c r="P116" s="180"/>
      <c r="Q116" s="191"/>
      <c r="R116" s="173"/>
      <c r="S116" s="173"/>
      <c r="T116" s="173"/>
      <c r="U116" s="192"/>
      <c r="V116" s="192"/>
      <c r="W116" s="192"/>
      <c r="X116" s="191"/>
      <c r="Y116" s="173"/>
      <c r="Z116" s="173"/>
      <c r="AA116" s="173"/>
      <c r="AB116" s="180"/>
      <c r="AC116" s="180"/>
      <c r="AD116" s="180"/>
      <c r="AE116" s="180"/>
      <c r="AF116" s="180"/>
      <c r="AG116" s="180"/>
      <c r="AH116" s="180"/>
      <c r="AI116" s="180"/>
      <c r="AJ116" s="180"/>
      <c r="AK116" s="180"/>
      <c r="AL116" s="180"/>
      <c r="AM116" s="180"/>
      <c r="AN116" s="180"/>
      <c r="AO116" s="180"/>
      <c r="AP116" s="180"/>
      <c r="AQ116" s="180"/>
      <c r="AR116" s="180"/>
      <c r="AS116" s="180"/>
      <c r="AT116" s="180"/>
      <c r="AU116" s="180"/>
      <c r="AV116" s="180"/>
    </row>
    <row r="117" spans="1:48" s="32" customFormat="1" ht="15" x14ac:dyDescent="0.25">
      <c r="A117" s="340"/>
      <c r="B117" s="137" t="s">
        <v>116</v>
      </c>
      <c r="C117" s="39">
        <v>61.958523725834795</v>
      </c>
      <c r="D117" s="39">
        <v>2.1887521968365551</v>
      </c>
      <c r="E117" s="39">
        <v>64.147275922671355</v>
      </c>
      <c r="F117" s="52">
        <v>0.96587926509186339</v>
      </c>
      <c r="G117" s="52">
        <v>3.4120734908136476E-2</v>
      </c>
      <c r="H117" s="193"/>
      <c r="I117" s="180"/>
      <c r="J117" s="180"/>
      <c r="K117" s="193"/>
      <c r="L117" s="192"/>
      <c r="M117" s="192"/>
      <c r="N117" s="191"/>
      <c r="O117" s="191"/>
      <c r="P117" s="180"/>
      <c r="Q117" s="191"/>
      <c r="R117" s="173"/>
      <c r="S117" s="173"/>
      <c r="T117" s="173"/>
      <c r="U117" s="192"/>
      <c r="V117" s="192"/>
      <c r="W117" s="192"/>
      <c r="X117" s="191"/>
      <c r="Y117" s="173"/>
      <c r="Z117" s="173"/>
      <c r="AA117" s="173"/>
      <c r="AB117" s="180"/>
      <c r="AC117" s="180"/>
      <c r="AD117" s="180"/>
      <c r="AE117" s="180"/>
      <c r="AF117" s="180"/>
      <c r="AG117" s="180"/>
      <c r="AH117" s="180"/>
      <c r="AI117" s="180"/>
      <c r="AJ117" s="180"/>
      <c r="AK117" s="180"/>
      <c r="AL117" s="180"/>
      <c r="AM117" s="180"/>
      <c r="AN117" s="180"/>
      <c r="AO117" s="180"/>
      <c r="AP117" s="180"/>
      <c r="AQ117" s="180"/>
      <c r="AR117" s="180"/>
      <c r="AS117" s="180"/>
      <c r="AT117" s="180"/>
      <c r="AU117" s="180"/>
      <c r="AV117" s="180"/>
    </row>
    <row r="118" spans="1:48" s="32" customFormat="1" ht="28.5" x14ac:dyDescent="0.25">
      <c r="A118" s="340"/>
      <c r="B118" s="137" t="s">
        <v>281</v>
      </c>
      <c r="C118" s="46">
        <v>46.076555023923447</v>
      </c>
      <c r="D118" s="46">
        <v>0</v>
      </c>
      <c r="E118" s="46">
        <v>46.076555023923447</v>
      </c>
      <c r="F118" s="52">
        <v>1</v>
      </c>
      <c r="G118" s="52">
        <v>0</v>
      </c>
      <c r="H118" s="180"/>
      <c r="I118" s="180"/>
      <c r="J118" s="180"/>
      <c r="K118" s="180"/>
      <c r="L118" s="180"/>
      <c r="M118" s="180"/>
      <c r="N118" s="191"/>
      <c r="O118" s="191"/>
      <c r="P118" s="180"/>
      <c r="Q118" s="191"/>
      <c r="R118" s="173"/>
      <c r="S118" s="173"/>
      <c r="T118" s="173"/>
      <c r="U118" s="192"/>
      <c r="V118" s="192"/>
      <c r="W118" s="192"/>
      <c r="X118" s="191"/>
      <c r="Y118" s="173"/>
      <c r="Z118" s="173"/>
      <c r="AA118" s="173"/>
      <c r="AB118" s="180"/>
      <c r="AC118" s="180"/>
      <c r="AD118" s="180"/>
      <c r="AE118" s="180"/>
      <c r="AF118" s="180"/>
      <c r="AG118" s="180"/>
      <c r="AH118" s="180"/>
      <c r="AI118" s="180"/>
      <c r="AJ118" s="180"/>
      <c r="AK118" s="180"/>
      <c r="AL118" s="180"/>
      <c r="AM118" s="180"/>
      <c r="AN118" s="180"/>
      <c r="AO118" s="180"/>
      <c r="AP118" s="180"/>
      <c r="AQ118" s="180"/>
      <c r="AR118" s="180"/>
      <c r="AS118" s="180"/>
      <c r="AT118" s="180"/>
      <c r="AU118" s="180"/>
      <c r="AV118" s="180"/>
    </row>
    <row r="119" spans="1:48" s="32" customFormat="1" ht="19.149999999999999" customHeight="1" x14ac:dyDescent="0.25">
      <c r="A119" s="340"/>
      <c r="B119" s="137" t="s">
        <v>270</v>
      </c>
      <c r="C119" s="46">
        <v>220.72667713695841</v>
      </c>
      <c r="D119" s="46">
        <v>96.956261524564823</v>
      </c>
      <c r="E119" s="46">
        <v>317.68293866152322</v>
      </c>
      <c r="F119" s="52">
        <v>0.69480179850682089</v>
      </c>
      <c r="G119" s="52">
        <v>0.30519820149317911</v>
      </c>
      <c r="H119" s="181"/>
      <c r="I119" s="181"/>
      <c r="J119" s="181"/>
      <c r="K119" s="192"/>
      <c r="L119" s="192"/>
      <c r="M119" s="192"/>
      <c r="N119" s="191"/>
      <c r="O119" s="191"/>
      <c r="P119" s="180"/>
      <c r="Q119" s="191"/>
      <c r="R119" s="173"/>
      <c r="S119" s="173"/>
      <c r="T119" s="173"/>
      <c r="U119" s="192"/>
      <c r="V119" s="192"/>
      <c r="W119" s="192"/>
      <c r="X119" s="191"/>
      <c r="Y119" s="173"/>
      <c r="Z119" s="173"/>
      <c r="AA119" s="173"/>
      <c r="AB119" s="180"/>
      <c r="AC119" s="180"/>
      <c r="AD119" s="180"/>
      <c r="AE119" s="180"/>
      <c r="AF119" s="180"/>
      <c r="AG119" s="180"/>
      <c r="AH119" s="180"/>
      <c r="AI119" s="180"/>
      <c r="AJ119" s="180"/>
      <c r="AK119" s="180"/>
      <c r="AL119" s="180"/>
      <c r="AM119" s="180"/>
      <c r="AN119" s="180"/>
      <c r="AO119" s="180"/>
      <c r="AP119" s="180"/>
      <c r="AQ119" s="180"/>
      <c r="AR119" s="180"/>
      <c r="AS119" s="180"/>
      <c r="AT119" s="180"/>
      <c r="AU119" s="180"/>
      <c r="AV119" s="180"/>
    </row>
    <row r="120" spans="1:48" s="32" customFormat="1" ht="19.149999999999999" customHeight="1" x14ac:dyDescent="0.25">
      <c r="A120" s="340"/>
      <c r="B120" s="137" t="s">
        <v>117</v>
      </c>
      <c r="C120" s="39">
        <v>199</v>
      </c>
      <c r="D120" s="39">
        <v>303</v>
      </c>
      <c r="E120" s="39">
        <v>502</v>
      </c>
      <c r="F120" s="52">
        <v>0.39641434262948205</v>
      </c>
      <c r="G120" s="52">
        <v>0.60358565737051795</v>
      </c>
      <c r="H120" s="181"/>
      <c r="I120" s="181"/>
      <c r="J120" s="181"/>
      <c r="K120" s="192"/>
      <c r="L120" s="192"/>
      <c r="M120" s="192"/>
      <c r="N120" s="191"/>
      <c r="O120" s="191"/>
      <c r="P120" s="180"/>
      <c r="Q120" s="191"/>
      <c r="R120" s="173"/>
      <c r="S120" s="173"/>
      <c r="T120" s="173"/>
      <c r="U120" s="192"/>
      <c r="V120" s="192"/>
      <c r="W120" s="192"/>
      <c r="X120" s="191"/>
      <c r="Y120" s="173"/>
      <c r="Z120" s="173"/>
      <c r="AA120" s="173"/>
      <c r="AB120" s="180"/>
      <c r="AC120" s="180"/>
      <c r="AD120" s="180"/>
      <c r="AE120" s="180"/>
      <c r="AF120" s="180"/>
      <c r="AG120" s="180"/>
      <c r="AH120" s="180"/>
      <c r="AI120" s="180"/>
      <c r="AJ120" s="180"/>
      <c r="AK120" s="180"/>
      <c r="AL120" s="180"/>
      <c r="AM120" s="180"/>
      <c r="AN120" s="180"/>
      <c r="AO120" s="180"/>
      <c r="AP120" s="180"/>
      <c r="AQ120" s="180"/>
      <c r="AR120" s="180"/>
      <c r="AS120" s="180"/>
      <c r="AT120" s="180"/>
      <c r="AU120" s="180"/>
      <c r="AV120" s="180"/>
    </row>
    <row r="121" spans="1:48" s="32" customFormat="1" ht="19.149999999999999" customHeight="1" x14ac:dyDescent="0.25">
      <c r="A121" s="340"/>
      <c r="B121" s="137" t="s">
        <v>119</v>
      </c>
      <c r="C121" s="46">
        <v>419.72667713695841</v>
      </c>
      <c r="D121" s="46">
        <v>399.95626152456481</v>
      </c>
      <c r="E121" s="46">
        <v>819.68293866152317</v>
      </c>
      <c r="F121" s="52">
        <v>0.51205979451315475</v>
      </c>
      <c r="G121" s="52">
        <v>0.4879402054868453</v>
      </c>
      <c r="H121" s="181"/>
      <c r="I121" s="181"/>
      <c r="J121" s="181"/>
      <c r="K121" s="192"/>
      <c r="L121" s="192"/>
      <c r="M121" s="192"/>
      <c r="N121" s="191"/>
      <c r="O121" s="191"/>
      <c r="P121" s="180"/>
      <c r="Q121" s="191"/>
      <c r="R121" s="173"/>
      <c r="S121" s="173"/>
      <c r="T121" s="173"/>
      <c r="U121" s="192"/>
      <c r="V121" s="192"/>
      <c r="W121" s="192"/>
      <c r="X121" s="191"/>
      <c r="Y121" s="173"/>
      <c r="Z121" s="173"/>
      <c r="AA121" s="173"/>
      <c r="AB121" s="180"/>
      <c r="AC121" s="180"/>
      <c r="AD121" s="180"/>
      <c r="AE121" s="180"/>
      <c r="AF121" s="180"/>
      <c r="AG121" s="180"/>
      <c r="AH121" s="180"/>
      <c r="AI121" s="180"/>
      <c r="AJ121" s="180"/>
      <c r="AK121" s="180"/>
      <c r="AL121" s="180"/>
      <c r="AM121" s="180"/>
      <c r="AN121" s="180"/>
      <c r="AO121" s="180"/>
      <c r="AP121" s="180"/>
      <c r="AQ121" s="180"/>
      <c r="AR121" s="180"/>
      <c r="AS121" s="180"/>
      <c r="AT121" s="180"/>
      <c r="AU121" s="180"/>
      <c r="AV121" s="180"/>
    </row>
    <row r="122" spans="1:48" s="32" customFormat="1" ht="14.25" x14ac:dyDescent="0.2">
      <c r="B122" s="12" t="s">
        <v>282</v>
      </c>
      <c r="H122" s="180"/>
      <c r="I122" s="180"/>
      <c r="J122" s="180"/>
      <c r="K122" s="180"/>
      <c r="L122" s="180"/>
      <c r="M122" s="180"/>
      <c r="N122" s="180"/>
      <c r="O122" s="180"/>
      <c r="P122" s="180"/>
      <c r="Q122" s="180"/>
      <c r="R122" s="180"/>
      <c r="S122" s="180"/>
      <c r="T122" s="180"/>
      <c r="U122" s="180"/>
      <c r="V122" s="180"/>
      <c r="W122" s="180"/>
      <c r="X122" s="180"/>
      <c r="Y122" s="180"/>
      <c r="Z122" s="180"/>
      <c r="AA122" s="180"/>
      <c r="AB122" s="180"/>
      <c r="AC122" s="180"/>
      <c r="AD122" s="180"/>
      <c r="AE122" s="180"/>
      <c r="AF122" s="180"/>
      <c r="AG122" s="180"/>
      <c r="AH122" s="180"/>
      <c r="AI122" s="180"/>
      <c r="AJ122" s="180"/>
      <c r="AK122" s="180"/>
      <c r="AL122" s="180"/>
      <c r="AM122" s="180"/>
      <c r="AN122" s="180"/>
      <c r="AO122" s="180"/>
      <c r="AP122" s="180"/>
      <c r="AQ122" s="180"/>
      <c r="AR122" s="180"/>
      <c r="AS122" s="180"/>
      <c r="AT122" s="180"/>
      <c r="AU122" s="180"/>
      <c r="AV122" s="180"/>
    </row>
    <row r="123" spans="1:48" s="32" customFormat="1" ht="14.25" customHeight="1" x14ac:dyDescent="0.25">
      <c r="T123"/>
      <c r="U123" s="121"/>
      <c r="V123" s="121"/>
      <c r="W123" s="121"/>
    </row>
    <row r="124" spans="1:48" s="32" customFormat="1" ht="15" x14ac:dyDescent="0.25">
      <c r="A124" s="340"/>
      <c r="B124" s="332" t="s">
        <v>744</v>
      </c>
      <c r="T124"/>
      <c r="U124" s="48"/>
    </row>
    <row r="125" spans="1:48" s="32" customFormat="1" ht="42.75" x14ac:dyDescent="0.25">
      <c r="B125" s="53" t="s">
        <v>166</v>
      </c>
      <c r="C125" s="53" t="s">
        <v>255</v>
      </c>
      <c r="D125" s="53" t="s">
        <v>254</v>
      </c>
      <c r="E125" s="53" t="s">
        <v>258</v>
      </c>
      <c r="F125" s="53" t="s">
        <v>259</v>
      </c>
      <c r="G125" s="53" t="s">
        <v>286</v>
      </c>
      <c r="H125" s="53" t="s">
        <v>287</v>
      </c>
      <c r="I125" s="53" t="s">
        <v>288</v>
      </c>
      <c r="J125" s="53" t="s">
        <v>260</v>
      </c>
      <c r="K125" s="53" t="s">
        <v>289</v>
      </c>
      <c r="L125" s="53" t="s">
        <v>290</v>
      </c>
      <c r="M125" s="53" t="s">
        <v>283</v>
      </c>
      <c r="N125" s="53" t="s">
        <v>284</v>
      </c>
      <c r="O125" s="53" t="s">
        <v>285</v>
      </c>
      <c r="P125" s="53" t="s">
        <v>47</v>
      </c>
      <c r="Q125"/>
      <c r="R125"/>
      <c r="S125"/>
      <c r="T125"/>
      <c r="U125"/>
      <c r="V125"/>
      <c r="W125"/>
    </row>
    <row r="126" spans="1:48" s="32" customFormat="1" ht="15" x14ac:dyDescent="0.25">
      <c r="B126" s="38" t="s">
        <v>62</v>
      </c>
      <c r="C126" s="339" t="s">
        <v>147</v>
      </c>
      <c r="D126" s="339">
        <v>151</v>
      </c>
      <c r="E126" s="339">
        <v>103</v>
      </c>
      <c r="F126" s="339" t="s">
        <v>147</v>
      </c>
      <c r="G126" s="339" t="s">
        <v>147</v>
      </c>
      <c r="H126" s="339" t="s">
        <v>147</v>
      </c>
      <c r="I126" s="339" t="s">
        <v>147</v>
      </c>
      <c r="J126" s="339">
        <v>78</v>
      </c>
      <c r="K126" s="339" t="s">
        <v>147</v>
      </c>
      <c r="L126" s="339">
        <v>401</v>
      </c>
      <c r="M126" s="339" t="s">
        <v>147</v>
      </c>
      <c r="N126" s="339" t="s">
        <v>147</v>
      </c>
      <c r="O126" s="339">
        <v>1419</v>
      </c>
      <c r="P126" s="339">
        <f t="shared" ref="P126:P131" si="5">SUM(C126:O126)</f>
        <v>2152</v>
      </c>
      <c r="Q126" s="459">
        <f>P126-O126</f>
        <v>733</v>
      </c>
      <c r="R126"/>
      <c r="S126"/>
      <c r="T126"/>
      <c r="U126"/>
      <c r="V126"/>
      <c r="W126"/>
    </row>
    <row r="127" spans="1:48" s="32" customFormat="1" ht="15" x14ac:dyDescent="0.25">
      <c r="B127" s="38" t="s">
        <v>63</v>
      </c>
      <c r="C127" s="339" t="s">
        <v>147</v>
      </c>
      <c r="D127" s="339" t="s">
        <v>147</v>
      </c>
      <c r="E127" s="339" t="s">
        <v>147</v>
      </c>
      <c r="F127" s="339" t="s">
        <v>147</v>
      </c>
      <c r="G127" s="339" t="s">
        <v>147</v>
      </c>
      <c r="H127" s="339" t="s">
        <v>147</v>
      </c>
      <c r="I127" s="339" t="s">
        <v>147</v>
      </c>
      <c r="J127" s="339" t="s">
        <v>147</v>
      </c>
      <c r="K127" s="339" t="s">
        <v>147</v>
      </c>
      <c r="L127" s="339" t="s">
        <v>147</v>
      </c>
      <c r="M127" s="339" t="s">
        <v>147</v>
      </c>
      <c r="N127" s="339" t="s">
        <v>147</v>
      </c>
      <c r="O127" s="339" t="s">
        <v>147</v>
      </c>
      <c r="P127" s="339">
        <f t="shared" si="5"/>
        <v>0</v>
      </c>
      <c r="Q127" s="459"/>
      <c r="R127"/>
      <c r="S127"/>
      <c r="T127"/>
      <c r="U127"/>
      <c r="V127"/>
      <c r="W127"/>
    </row>
    <row r="128" spans="1:48" s="32" customFormat="1" ht="15" x14ac:dyDescent="0.25">
      <c r="B128" s="38" t="s">
        <v>64</v>
      </c>
      <c r="C128" s="339">
        <v>295</v>
      </c>
      <c r="D128" s="339">
        <v>277</v>
      </c>
      <c r="E128" s="339">
        <v>462</v>
      </c>
      <c r="F128" s="339">
        <v>105</v>
      </c>
      <c r="G128" s="339">
        <v>174</v>
      </c>
      <c r="H128" s="339" t="s">
        <v>147</v>
      </c>
      <c r="I128" s="339">
        <v>105</v>
      </c>
      <c r="J128" s="339">
        <v>850</v>
      </c>
      <c r="K128" s="339">
        <v>60</v>
      </c>
      <c r="L128" s="339">
        <v>815</v>
      </c>
      <c r="M128" s="339">
        <v>211</v>
      </c>
      <c r="N128" s="339">
        <v>299</v>
      </c>
      <c r="O128" s="339">
        <v>3463</v>
      </c>
      <c r="P128" s="339">
        <f t="shared" si="5"/>
        <v>7116</v>
      </c>
      <c r="Q128" s="459">
        <f>P128-O128</f>
        <v>3653</v>
      </c>
      <c r="R128"/>
      <c r="S128"/>
      <c r="T128"/>
      <c r="U128"/>
      <c r="V128"/>
      <c r="W128"/>
    </row>
    <row r="129" spans="1:23" s="32" customFormat="1" ht="15" x14ac:dyDescent="0.25">
      <c r="B129" s="38" t="s">
        <v>65</v>
      </c>
      <c r="C129" s="339">
        <v>29</v>
      </c>
      <c r="D129" s="339">
        <v>61</v>
      </c>
      <c r="E129" s="339">
        <v>119</v>
      </c>
      <c r="F129" s="339" t="s">
        <v>147</v>
      </c>
      <c r="G129" s="339">
        <v>29</v>
      </c>
      <c r="H129" s="339">
        <v>29</v>
      </c>
      <c r="I129" s="339">
        <v>88</v>
      </c>
      <c r="J129" s="339">
        <v>257</v>
      </c>
      <c r="K129" s="339" t="s">
        <v>147</v>
      </c>
      <c r="L129" s="339">
        <v>160</v>
      </c>
      <c r="M129" s="339">
        <v>89</v>
      </c>
      <c r="N129" s="339" t="s">
        <v>147</v>
      </c>
      <c r="O129" s="339">
        <v>929</v>
      </c>
      <c r="P129" s="339">
        <f t="shared" si="5"/>
        <v>1790</v>
      </c>
      <c r="Q129" s="459">
        <f>P129-O129</f>
        <v>861</v>
      </c>
      <c r="R129"/>
      <c r="S129"/>
      <c r="T129"/>
      <c r="U129"/>
      <c r="V129"/>
      <c r="W129"/>
    </row>
    <row r="130" spans="1:23" s="32" customFormat="1" ht="15" x14ac:dyDescent="0.25">
      <c r="B130" s="38" t="s">
        <v>67</v>
      </c>
      <c r="C130" s="339" t="s">
        <v>147</v>
      </c>
      <c r="D130" s="339">
        <v>107</v>
      </c>
      <c r="E130" s="339">
        <v>45</v>
      </c>
      <c r="F130" s="339" t="s">
        <v>147</v>
      </c>
      <c r="G130" s="339">
        <v>46</v>
      </c>
      <c r="H130" s="339" t="s">
        <v>147</v>
      </c>
      <c r="I130" s="339">
        <v>29</v>
      </c>
      <c r="J130" s="339">
        <v>153</v>
      </c>
      <c r="K130" s="339" t="s">
        <v>147</v>
      </c>
      <c r="L130" s="339">
        <v>74</v>
      </c>
      <c r="M130" s="339" t="s">
        <v>147</v>
      </c>
      <c r="N130" s="339" t="s">
        <v>147</v>
      </c>
      <c r="O130" s="339">
        <v>455</v>
      </c>
      <c r="P130" s="339">
        <f t="shared" si="5"/>
        <v>909</v>
      </c>
      <c r="Q130" s="459">
        <f>P130-O130</f>
        <v>454</v>
      </c>
      <c r="R130"/>
      <c r="S130"/>
      <c r="T130"/>
      <c r="U130"/>
      <c r="V130"/>
      <c r="W130"/>
    </row>
    <row r="131" spans="1:23" s="32" customFormat="1" ht="15" x14ac:dyDescent="0.25">
      <c r="B131" s="38" t="s">
        <v>66</v>
      </c>
      <c r="C131" s="339" t="s">
        <v>147</v>
      </c>
      <c r="D131" s="339" t="s">
        <v>147</v>
      </c>
      <c r="E131" s="339" t="s">
        <v>147</v>
      </c>
      <c r="F131" s="339" t="s">
        <v>147</v>
      </c>
      <c r="G131" s="339" t="s">
        <v>147</v>
      </c>
      <c r="H131" s="339" t="s">
        <v>147</v>
      </c>
      <c r="I131" s="339" t="s">
        <v>147</v>
      </c>
      <c r="J131" s="339">
        <v>144</v>
      </c>
      <c r="K131" s="339" t="s">
        <v>147</v>
      </c>
      <c r="L131" s="339">
        <v>84</v>
      </c>
      <c r="M131" s="339" t="s">
        <v>147</v>
      </c>
      <c r="N131" s="339">
        <v>145</v>
      </c>
      <c r="O131" s="339">
        <v>354</v>
      </c>
      <c r="P131" s="339">
        <f t="shared" si="5"/>
        <v>727</v>
      </c>
      <c r="Q131" s="459">
        <f>P131-O131</f>
        <v>373</v>
      </c>
      <c r="R131"/>
      <c r="S131"/>
      <c r="T131"/>
      <c r="U131"/>
      <c r="V131"/>
      <c r="W131"/>
    </row>
    <row r="132" spans="1:23" s="32" customFormat="1" ht="15" x14ac:dyDescent="0.25">
      <c r="B132" s="38" t="s">
        <v>295</v>
      </c>
      <c r="C132" s="339">
        <v>324</v>
      </c>
      <c r="D132" s="339">
        <v>649</v>
      </c>
      <c r="E132" s="339">
        <v>730</v>
      </c>
      <c r="F132" s="339">
        <v>105</v>
      </c>
      <c r="G132" s="339">
        <v>249</v>
      </c>
      <c r="H132" s="339">
        <v>29</v>
      </c>
      <c r="I132" s="339">
        <v>222</v>
      </c>
      <c r="J132" s="339">
        <v>1482</v>
      </c>
      <c r="K132" s="339">
        <v>60</v>
      </c>
      <c r="L132" s="339">
        <v>1535</v>
      </c>
      <c r="M132" s="339">
        <v>300</v>
      </c>
      <c r="N132" s="339">
        <v>444</v>
      </c>
      <c r="O132" s="339">
        <v>6736</v>
      </c>
      <c r="P132" s="339">
        <f>SUM(C132:O132)</f>
        <v>12865</v>
      </c>
      <c r="Q132" s="459">
        <f>P132-O132</f>
        <v>6129</v>
      </c>
      <c r="R132"/>
      <c r="S132"/>
      <c r="T132"/>
      <c r="U132"/>
      <c r="V132"/>
      <c r="W132"/>
    </row>
    <row r="133" spans="1:23" s="32" customFormat="1" ht="15" x14ac:dyDescent="0.25">
      <c r="B133" s="12" t="s">
        <v>510</v>
      </c>
      <c r="N133" s="90"/>
      <c r="P133" s="162"/>
      <c r="Q133"/>
      <c r="R133"/>
      <c r="S133"/>
      <c r="T133"/>
      <c r="U133"/>
      <c r="V133"/>
      <c r="W133"/>
    </row>
    <row r="134" spans="1:23" s="32" customFormat="1" ht="15" x14ac:dyDescent="0.25">
      <c r="C134" s="96"/>
      <c r="D134" s="96"/>
      <c r="E134" s="96"/>
      <c r="F134" s="96"/>
      <c r="G134" s="96"/>
      <c r="H134" s="96"/>
      <c r="I134" s="96"/>
      <c r="J134" s="96"/>
      <c r="K134" s="96"/>
      <c r="L134" s="96"/>
      <c r="M134" s="96"/>
      <c r="N134" s="96"/>
      <c r="O134" s="96"/>
      <c r="P134" s="96"/>
      <c r="Q134"/>
      <c r="R134"/>
      <c r="S134"/>
      <c r="T134"/>
      <c r="U134"/>
      <c r="V134"/>
      <c r="W134"/>
    </row>
    <row r="135" spans="1:23" s="32" customFormat="1" ht="15" x14ac:dyDescent="0.25">
      <c r="A135" s="340"/>
      <c r="B135" s="332" t="s">
        <v>742</v>
      </c>
      <c r="Q135"/>
      <c r="R135"/>
      <c r="S135"/>
      <c r="T135"/>
      <c r="U135"/>
      <c r="V135"/>
      <c r="W135"/>
    </row>
    <row r="136" spans="1:23" s="32" customFormat="1" ht="42.75" x14ac:dyDescent="0.25">
      <c r="B136" s="53"/>
      <c r="C136" s="53" t="s">
        <v>9</v>
      </c>
      <c r="D136" s="53" t="s">
        <v>11</v>
      </c>
      <c r="E136" s="53" t="s">
        <v>47</v>
      </c>
      <c r="F136" s="53" t="s">
        <v>291</v>
      </c>
      <c r="G136" s="53" t="s">
        <v>292</v>
      </c>
      <c r="Q136"/>
      <c r="R136"/>
      <c r="S136"/>
      <c r="T136"/>
      <c r="U136"/>
      <c r="V136"/>
      <c r="W136"/>
    </row>
    <row r="137" spans="1:23" s="32" customFormat="1" ht="15" x14ac:dyDescent="0.25">
      <c r="B137" s="38" t="s">
        <v>62</v>
      </c>
      <c r="C137" s="39">
        <f t="shared" ref="C137:C142" si="6">SUM(C126:N126)</f>
        <v>733</v>
      </c>
      <c r="D137" s="39">
        <f t="shared" ref="D137:D142" si="7">O126</f>
        <v>1419</v>
      </c>
      <c r="E137" s="39">
        <f t="shared" ref="E137:E142" si="8">SUM(C137:D137)</f>
        <v>2152</v>
      </c>
      <c r="F137" s="111">
        <f t="shared" ref="F137:F142" si="9">+C137/E137</f>
        <v>0.34061338289962823</v>
      </c>
      <c r="G137" s="112">
        <f t="shared" ref="G137:G142" si="10">+D137/E137</f>
        <v>0.65938661710037172</v>
      </c>
      <c r="Q137"/>
      <c r="R137"/>
      <c r="S137"/>
      <c r="T137"/>
      <c r="U137"/>
      <c r="V137"/>
      <c r="W137"/>
    </row>
    <row r="138" spans="1:23" s="32" customFormat="1" ht="14.25" x14ac:dyDescent="0.2">
      <c r="B138" s="38" t="s">
        <v>63</v>
      </c>
      <c r="C138" s="39">
        <f t="shared" si="6"/>
        <v>0</v>
      </c>
      <c r="D138" s="39" t="str">
        <f t="shared" si="7"/>
        <v>-</v>
      </c>
      <c r="E138" s="39">
        <v>0</v>
      </c>
      <c r="F138" s="111">
        <v>0</v>
      </c>
      <c r="G138" s="112">
        <v>0</v>
      </c>
      <c r="R138" s="48"/>
      <c r="S138" s="48"/>
      <c r="T138" s="48"/>
      <c r="U138" s="48"/>
      <c r="V138" s="48"/>
    </row>
    <row r="139" spans="1:23" s="32" customFormat="1" ht="14.25" x14ac:dyDescent="0.2">
      <c r="B139" s="38" t="s">
        <v>64</v>
      </c>
      <c r="C139" s="39">
        <f t="shared" si="6"/>
        <v>3653</v>
      </c>
      <c r="D139" s="39">
        <f t="shared" si="7"/>
        <v>3463</v>
      </c>
      <c r="E139" s="39">
        <f t="shared" si="8"/>
        <v>7116</v>
      </c>
      <c r="F139" s="111">
        <f t="shared" si="9"/>
        <v>0.51335019673974147</v>
      </c>
      <c r="G139" s="112">
        <f t="shared" si="10"/>
        <v>0.48664980326025858</v>
      </c>
      <c r="R139" s="48"/>
      <c r="S139" s="48"/>
      <c r="T139" s="48"/>
      <c r="U139" s="48"/>
      <c r="V139" s="48"/>
    </row>
    <row r="140" spans="1:23" s="32" customFormat="1" ht="14.25" x14ac:dyDescent="0.2">
      <c r="B140" s="38" t="s">
        <v>65</v>
      </c>
      <c r="C140" s="39">
        <f t="shared" si="6"/>
        <v>861</v>
      </c>
      <c r="D140" s="39">
        <f t="shared" si="7"/>
        <v>929</v>
      </c>
      <c r="E140" s="39">
        <f t="shared" si="8"/>
        <v>1790</v>
      </c>
      <c r="F140" s="111">
        <f t="shared" si="9"/>
        <v>0.48100558659217879</v>
      </c>
      <c r="G140" s="112">
        <f t="shared" si="10"/>
        <v>0.51899441340782126</v>
      </c>
      <c r="R140" s="48"/>
      <c r="S140" s="48"/>
      <c r="T140" s="48"/>
      <c r="U140" s="48"/>
      <c r="V140" s="48"/>
    </row>
    <row r="141" spans="1:23" s="32" customFormat="1" ht="14.25" x14ac:dyDescent="0.2">
      <c r="B141" s="38" t="s">
        <v>67</v>
      </c>
      <c r="C141" s="39">
        <f t="shared" si="6"/>
        <v>454</v>
      </c>
      <c r="D141" s="39">
        <f t="shared" si="7"/>
        <v>455</v>
      </c>
      <c r="E141" s="39">
        <f t="shared" si="8"/>
        <v>909</v>
      </c>
      <c r="F141" s="111">
        <f t="shared" si="9"/>
        <v>0.49944994499449946</v>
      </c>
      <c r="G141" s="112">
        <f t="shared" si="10"/>
        <v>0.50055005500550054</v>
      </c>
      <c r="R141" s="48"/>
      <c r="S141" s="48"/>
      <c r="T141" s="48"/>
      <c r="U141" s="48"/>
      <c r="V141" s="48"/>
    </row>
    <row r="142" spans="1:23" s="32" customFormat="1" ht="14.25" x14ac:dyDescent="0.2">
      <c r="B142" s="38" t="s">
        <v>66</v>
      </c>
      <c r="C142" s="39">
        <f t="shared" si="6"/>
        <v>373</v>
      </c>
      <c r="D142" s="444">
        <f t="shared" si="7"/>
        <v>354</v>
      </c>
      <c r="E142" s="444">
        <f t="shared" si="8"/>
        <v>727</v>
      </c>
      <c r="F142" s="111">
        <f t="shared" si="9"/>
        <v>0.51306740027510311</v>
      </c>
      <c r="G142" s="112">
        <f t="shared" si="10"/>
        <v>0.48693259972489683</v>
      </c>
      <c r="R142" s="48"/>
      <c r="S142" s="48"/>
      <c r="T142" s="48"/>
      <c r="U142" s="48"/>
      <c r="V142" s="48"/>
    </row>
    <row r="143" spans="1:23" s="32" customFormat="1" ht="14.25" x14ac:dyDescent="0.2">
      <c r="B143" s="38" t="s">
        <v>2</v>
      </c>
      <c r="C143" s="446">
        <f>SUM(C132:N132)</f>
        <v>6129</v>
      </c>
      <c r="D143" s="447">
        <f>O132</f>
        <v>6736</v>
      </c>
      <c r="E143" s="39">
        <f>SUM(C143:D143)</f>
        <v>12865</v>
      </c>
      <c r="F143" s="448">
        <f>+C143/E143</f>
        <v>0.47640886125145743</v>
      </c>
      <c r="G143" s="112">
        <f>+D143/E143</f>
        <v>0.52359113874854257</v>
      </c>
      <c r="H143" s="91"/>
      <c r="R143" s="48"/>
      <c r="S143" s="48"/>
      <c r="T143" s="48"/>
      <c r="U143" s="48"/>
      <c r="V143" s="48"/>
    </row>
    <row r="144" spans="1:23" s="32" customFormat="1" ht="14.25" x14ac:dyDescent="0.2">
      <c r="B144" s="443" t="s">
        <v>743</v>
      </c>
      <c r="C144" s="449">
        <f>C143/42554</f>
        <v>0.14402876345349439</v>
      </c>
      <c r="D144" s="84">
        <f>D143/42554</f>
        <v>0.15829299243314376</v>
      </c>
      <c r="E144" s="445"/>
      <c r="F144" s="194"/>
      <c r="G144" s="195"/>
      <c r="H144" s="91"/>
      <c r="R144" s="48"/>
      <c r="S144" s="48"/>
      <c r="T144" s="48"/>
      <c r="U144" s="48"/>
      <c r="V144" s="48"/>
    </row>
    <row r="145" spans="2:20" s="32" customFormat="1" ht="15" customHeight="1" x14ac:dyDescent="0.2">
      <c r="B145" s="12" t="s">
        <v>510</v>
      </c>
      <c r="N145" s="100"/>
      <c r="O145" s="100">
        <v>37</v>
      </c>
      <c r="P145" s="100"/>
      <c r="Q145" s="94"/>
      <c r="R145" s="94"/>
    </row>
    <row r="146" spans="2:20" s="32" customFormat="1" ht="15" customHeight="1" x14ac:dyDescent="0.2">
      <c r="N146" s="100"/>
      <c r="O146" s="100"/>
      <c r="P146" s="100"/>
      <c r="Q146" s="94"/>
      <c r="R146" s="94"/>
    </row>
    <row r="147" spans="2:20" s="32" customFormat="1" ht="15" customHeight="1" x14ac:dyDescent="0.2">
      <c r="N147" s="100"/>
      <c r="O147" s="100"/>
      <c r="P147" s="100"/>
      <c r="Q147" s="94"/>
      <c r="R147" s="94"/>
    </row>
    <row r="148" spans="2:20" s="32" customFormat="1" ht="15" customHeight="1" x14ac:dyDescent="0.2">
      <c r="N148" s="100"/>
      <c r="O148" s="100"/>
      <c r="P148" s="100"/>
      <c r="Q148" s="94"/>
      <c r="R148" s="94"/>
    </row>
    <row r="149" spans="2:20" s="32" customFormat="1" ht="15" customHeight="1" x14ac:dyDescent="0.2">
      <c r="N149" s="100"/>
      <c r="O149" s="100"/>
      <c r="P149" s="100"/>
      <c r="Q149" s="94"/>
      <c r="R149" s="94"/>
    </row>
    <row r="150" spans="2:20" s="32" customFormat="1" ht="15" customHeight="1" x14ac:dyDescent="0.2">
      <c r="N150" s="100"/>
      <c r="O150" s="100"/>
      <c r="P150" s="100"/>
      <c r="Q150" s="94"/>
      <c r="R150" s="94"/>
    </row>
    <row r="151" spans="2:20" s="32" customFormat="1" ht="14.25" x14ac:dyDescent="0.2">
      <c r="N151" s="100"/>
      <c r="O151" s="100"/>
      <c r="P151" s="100"/>
      <c r="Q151" s="94"/>
      <c r="R151" s="94"/>
    </row>
    <row r="152" spans="2:20" ht="15" x14ac:dyDescent="0.25">
      <c r="B152" s="32"/>
      <c r="C152" s="32"/>
      <c r="D152" s="32"/>
      <c r="E152" s="32"/>
      <c r="F152" s="32"/>
      <c r="G152" s="32"/>
      <c r="H152" s="32"/>
      <c r="I152" s="32"/>
      <c r="J152" s="32"/>
      <c r="K152" s="32"/>
      <c r="L152" s="32"/>
      <c r="M152" s="32"/>
      <c r="N152" s="100"/>
      <c r="O152" s="100"/>
      <c r="P152" s="100"/>
      <c r="Q152" s="94"/>
      <c r="R152" s="94"/>
      <c r="S152" s="32"/>
      <c r="T152" s="32"/>
    </row>
    <row r="153" spans="2:20" ht="29.25" customHeight="1" x14ac:dyDescent="0.25">
      <c r="B153" s="32"/>
      <c r="C153" s="32"/>
      <c r="D153" s="32"/>
      <c r="E153" s="32"/>
      <c r="F153" s="32"/>
      <c r="G153" s="32"/>
      <c r="H153" s="32"/>
      <c r="I153" s="32"/>
      <c r="J153" s="32"/>
      <c r="K153" s="32"/>
      <c r="L153" s="32"/>
      <c r="M153" s="32"/>
      <c r="N153" s="100"/>
      <c r="O153" s="100"/>
    </row>
    <row r="154" spans="2:20" ht="29.25" customHeight="1" x14ac:dyDescent="0.25">
      <c r="B154" s="32"/>
      <c r="C154" s="32"/>
      <c r="D154" s="32"/>
      <c r="E154" s="32"/>
      <c r="F154" s="32"/>
      <c r="H154" s="32"/>
      <c r="I154" s="32"/>
      <c r="J154" s="32"/>
      <c r="K154" s="32"/>
      <c r="L154" s="32"/>
      <c r="M154" s="32"/>
      <c r="N154" s="100"/>
      <c r="O154" s="100"/>
    </row>
  </sheetData>
  <mergeCells count="39">
    <mergeCell ref="M55:O55"/>
    <mergeCell ref="J55:L55"/>
    <mergeCell ref="M73:N73"/>
    <mergeCell ref="O73:P73"/>
    <mergeCell ref="H73:I73"/>
    <mergeCell ref="T54:U54"/>
    <mergeCell ref="F26:G26"/>
    <mergeCell ref="F27:G27"/>
    <mergeCell ref="F28:G28"/>
    <mergeCell ref="F29:G29"/>
    <mergeCell ref="F30:G30"/>
    <mergeCell ref="D54:I54"/>
    <mergeCell ref="J54:O54"/>
    <mergeCell ref="F31:G31"/>
    <mergeCell ref="B2:H2"/>
    <mergeCell ref="B3:H3"/>
    <mergeCell ref="D6:I6"/>
    <mergeCell ref="J6:O6"/>
    <mergeCell ref="D7:E7"/>
    <mergeCell ref="F7:G7"/>
    <mergeCell ref="H7:I7"/>
    <mergeCell ref="J7:L7"/>
    <mergeCell ref="M7:O7"/>
    <mergeCell ref="B83:E83"/>
    <mergeCell ref="F55:G55"/>
    <mergeCell ref="H55:I55"/>
    <mergeCell ref="F16:G16"/>
    <mergeCell ref="F17:G17"/>
    <mergeCell ref="F18:G18"/>
    <mergeCell ref="F19:G19"/>
    <mergeCell ref="F20:G20"/>
    <mergeCell ref="F21:G21"/>
    <mergeCell ref="F22:G22"/>
    <mergeCell ref="F23:G23"/>
    <mergeCell ref="F24:G24"/>
    <mergeCell ref="F25:G25"/>
    <mergeCell ref="F32:G32"/>
    <mergeCell ref="F33:G33"/>
    <mergeCell ref="D55:E55"/>
  </mergeCells>
  <phoneticPr fontId="13" type="noConversion"/>
  <conditionalFormatting sqref="C33">
    <cfRule type="expression" dxfId="44" priority="78" stopIfTrue="1">
      <formula>($B$1="Scotland")</formula>
    </cfRule>
  </conditionalFormatting>
  <conditionalFormatting sqref="F110:G121">
    <cfRule type="colorScale" priority="113">
      <colorScale>
        <cfvo type="min"/>
        <cfvo type="percentile" val="50"/>
        <cfvo type="max"/>
        <color rgb="FFF8696B"/>
        <color rgb="FFFFEB84"/>
        <color rgb="FF63BE7B"/>
      </colorScale>
    </cfRule>
  </conditionalFormatting>
  <conditionalFormatting sqref="C110:C118">
    <cfRule type="colorScale" priority="45">
      <colorScale>
        <cfvo type="min"/>
        <cfvo type="percentile" val="50"/>
        <cfvo type="max"/>
        <color rgb="FFF8696B"/>
        <color rgb="FFFFEB84"/>
        <color rgb="FF63BE7B"/>
      </colorScale>
    </cfRule>
  </conditionalFormatting>
  <conditionalFormatting sqref="D110:D118">
    <cfRule type="colorScale" priority="44">
      <colorScale>
        <cfvo type="min"/>
        <cfvo type="percentile" val="50"/>
        <cfvo type="max"/>
        <color rgb="FFF8696B"/>
        <color rgb="FFFFEB84"/>
        <color rgb="FF63BE7B"/>
      </colorScale>
    </cfRule>
  </conditionalFormatting>
  <conditionalFormatting sqref="E110:E118">
    <cfRule type="colorScale" priority="43">
      <colorScale>
        <cfvo type="min"/>
        <cfvo type="percentile" val="50"/>
        <cfvo type="max"/>
        <color rgb="FFF8696B"/>
        <color rgb="FFFFEB84"/>
        <color rgb="FF63BE7B"/>
      </colorScale>
    </cfRule>
  </conditionalFormatting>
  <conditionalFormatting sqref="Q145:R152">
    <cfRule type="colorScale" priority="144">
      <colorScale>
        <cfvo type="min"/>
        <cfvo type="percentile" val="50"/>
        <cfvo type="max"/>
        <color rgb="FFF8696B"/>
        <color rgb="FFFFEB84"/>
        <color rgb="FF63BE7B"/>
      </colorScale>
    </cfRule>
  </conditionalFormatting>
  <conditionalFormatting sqref="L17:L32">
    <cfRule type="expression" dxfId="43" priority="42" stopIfTrue="1">
      <formula>($B$1="Scotland")</formula>
    </cfRule>
  </conditionalFormatting>
  <conditionalFormatting sqref="L17">
    <cfRule type="expression" dxfId="42" priority="41" stopIfTrue="1">
      <formula>$AF$2023 &gt; $AR$2041</formula>
    </cfRule>
  </conditionalFormatting>
  <conditionalFormatting sqref="L17">
    <cfRule type="expression" dxfId="41" priority="40" stopIfTrue="1">
      <formula>$AR$2023 &lt; $AF$2041</formula>
    </cfRule>
  </conditionalFormatting>
  <conditionalFormatting sqref="L18">
    <cfRule type="expression" dxfId="40" priority="39" stopIfTrue="1">
      <formula>$AF$2024 &gt; $AR$2042</formula>
    </cfRule>
  </conditionalFormatting>
  <conditionalFormatting sqref="L18">
    <cfRule type="expression" dxfId="39" priority="38" stopIfTrue="1">
      <formula>$AR$2024 &lt; $AF$2042</formula>
    </cfRule>
  </conditionalFormatting>
  <conditionalFormatting sqref="L19">
    <cfRule type="expression" dxfId="38" priority="37" stopIfTrue="1">
      <formula>$AF$2025 &gt; $AR$2043</formula>
    </cfRule>
  </conditionalFormatting>
  <conditionalFormatting sqref="L19">
    <cfRule type="expression" dxfId="37" priority="36" stopIfTrue="1">
      <formula>$AR$2025 &lt; $AF$2043</formula>
    </cfRule>
  </conditionalFormatting>
  <conditionalFormatting sqref="L20">
    <cfRule type="expression" dxfId="36" priority="35" stopIfTrue="1">
      <formula>$AF$2026 &gt; $AR$2044</formula>
    </cfRule>
  </conditionalFormatting>
  <conditionalFormatting sqref="L20">
    <cfRule type="expression" dxfId="35" priority="34" stopIfTrue="1">
      <formula>$AR$2026 &lt; $AF$2044</formula>
    </cfRule>
  </conditionalFormatting>
  <conditionalFormatting sqref="L21">
    <cfRule type="expression" dxfId="34" priority="33" stopIfTrue="1">
      <formula>$AF$2027 &gt; $AR$2045</formula>
    </cfRule>
  </conditionalFormatting>
  <conditionalFormatting sqref="L21">
    <cfRule type="expression" dxfId="33" priority="32" stopIfTrue="1">
      <formula>$AR$2027 &lt; $AF$2045</formula>
    </cfRule>
  </conditionalFormatting>
  <conditionalFormatting sqref="L22">
    <cfRule type="expression" dxfId="32" priority="31" stopIfTrue="1">
      <formula>$AF$2028 &gt; $AR$2046</formula>
    </cfRule>
  </conditionalFormatting>
  <conditionalFormatting sqref="L22">
    <cfRule type="expression" dxfId="31" priority="30" stopIfTrue="1">
      <formula>$AR$2028 &lt; $AF$2046</formula>
    </cfRule>
  </conditionalFormatting>
  <conditionalFormatting sqref="L23">
    <cfRule type="expression" dxfId="30" priority="29" stopIfTrue="1">
      <formula>$AF$2029 &gt; $AR$2047</formula>
    </cfRule>
  </conditionalFormatting>
  <conditionalFormatting sqref="L23">
    <cfRule type="expression" dxfId="29" priority="28" stopIfTrue="1">
      <formula>$AR$2029 &lt; $AF$2047</formula>
    </cfRule>
  </conditionalFormatting>
  <conditionalFormatting sqref="L24">
    <cfRule type="expression" dxfId="28" priority="27" stopIfTrue="1">
      <formula>$AF$2030 &gt; $AR$2048</formula>
    </cfRule>
  </conditionalFormatting>
  <conditionalFormatting sqref="L24">
    <cfRule type="expression" dxfId="27" priority="26" stopIfTrue="1">
      <formula>$AR$2030 &lt; $AF$2048</formula>
    </cfRule>
  </conditionalFormatting>
  <conditionalFormatting sqref="L25">
    <cfRule type="expression" dxfId="26" priority="25" stopIfTrue="1">
      <formula>$AF$2031 &gt; $AR$2049</formula>
    </cfRule>
  </conditionalFormatting>
  <conditionalFormatting sqref="L25">
    <cfRule type="expression" dxfId="25" priority="24" stopIfTrue="1">
      <formula>$AR$2031 &lt; $AF$2049</formula>
    </cfRule>
  </conditionalFormatting>
  <conditionalFormatting sqref="L26">
    <cfRule type="expression" dxfId="24" priority="23" stopIfTrue="1">
      <formula>$AF$2032 &gt; $AR$2050</formula>
    </cfRule>
  </conditionalFormatting>
  <conditionalFormatting sqref="L26">
    <cfRule type="expression" dxfId="23" priority="22" stopIfTrue="1">
      <formula>$AR$2032 &lt; $AF$2050</formula>
    </cfRule>
  </conditionalFormatting>
  <conditionalFormatting sqref="L27">
    <cfRule type="expression" dxfId="22" priority="21" stopIfTrue="1">
      <formula>$AF$2033 &gt; $AR$2051</formula>
    </cfRule>
  </conditionalFormatting>
  <conditionalFormatting sqref="L27">
    <cfRule type="expression" dxfId="21" priority="20" stopIfTrue="1">
      <formula>$AR$2033 &lt; $AF$2051</formula>
    </cfRule>
  </conditionalFormatting>
  <conditionalFormatting sqref="L28">
    <cfRule type="expression" dxfId="20" priority="19" stopIfTrue="1">
      <formula>$AF$2034 &gt; $AR$2052</formula>
    </cfRule>
  </conditionalFormatting>
  <conditionalFormatting sqref="L28">
    <cfRule type="expression" dxfId="19" priority="18" stopIfTrue="1">
      <formula>$AR$2034 &lt; $AF$2052</formula>
    </cfRule>
  </conditionalFormatting>
  <conditionalFormatting sqref="L29">
    <cfRule type="expression" dxfId="18" priority="17" stopIfTrue="1">
      <formula>$AF$2035 &gt; $AR$2053</formula>
    </cfRule>
  </conditionalFormatting>
  <conditionalFormatting sqref="L29">
    <cfRule type="expression" dxfId="17" priority="16" stopIfTrue="1">
      <formula>$AR$2035 &lt; $AF$2053</formula>
    </cfRule>
  </conditionalFormatting>
  <conditionalFormatting sqref="L30">
    <cfRule type="expression" dxfId="16" priority="15" stopIfTrue="1">
      <formula>$AF$2036 &gt; $AR$2054</formula>
    </cfRule>
  </conditionalFormatting>
  <conditionalFormatting sqref="L30">
    <cfRule type="expression" dxfId="15" priority="14" stopIfTrue="1">
      <formula>$AR$2036 &lt; $AF$2054</formula>
    </cfRule>
  </conditionalFormatting>
  <conditionalFormatting sqref="L31">
    <cfRule type="expression" dxfId="14" priority="13" stopIfTrue="1">
      <formula>$AF$2037 &gt; $AR$2055</formula>
    </cfRule>
  </conditionalFormatting>
  <conditionalFormatting sqref="L31">
    <cfRule type="expression" dxfId="13" priority="12" stopIfTrue="1">
      <formula>$AR$2037 &lt; $AF$2055</formula>
    </cfRule>
  </conditionalFormatting>
  <conditionalFormatting sqref="L32">
    <cfRule type="expression" dxfId="12" priority="11" stopIfTrue="1">
      <formula>$AF$2038 &gt; $AR$2056</formula>
    </cfRule>
  </conditionalFormatting>
  <conditionalFormatting sqref="L32">
    <cfRule type="expression" dxfId="11" priority="10" stopIfTrue="1">
      <formula>$AR$2038 &lt; $AF$2056</formula>
    </cfRule>
  </conditionalFormatting>
  <conditionalFormatting sqref="C69:O69">
    <cfRule type="colorScale" priority="228">
      <colorScale>
        <cfvo type="min"/>
        <cfvo type="percentile" val="50"/>
        <cfvo type="max"/>
        <color rgb="FF63BE7B"/>
        <color rgb="FFFFEB84"/>
        <color rgb="FFF8696B"/>
      </colorScale>
    </cfRule>
  </conditionalFormatting>
  <conditionalFormatting sqref="I74:I76">
    <cfRule type="colorScale" priority="4">
      <colorScale>
        <cfvo type="min"/>
        <cfvo type="percentile" val="50"/>
        <cfvo type="max"/>
        <color rgb="FF63BE7B"/>
        <color rgb="FFFFEB84"/>
        <color rgb="FFF8696B"/>
      </colorScale>
    </cfRule>
  </conditionalFormatting>
  <conditionalFormatting sqref="C132:O132">
    <cfRule type="colorScale" priority="3">
      <colorScale>
        <cfvo type="min"/>
        <cfvo type="percentile" val="50"/>
        <cfvo type="max"/>
        <color rgb="FF63BE7B"/>
        <color rgb="FFFFEB84"/>
        <color rgb="FFF8696B"/>
      </colorScale>
    </cfRule>
  </conditionalFormatting>
  <conditionalFormatting sqref="C63:O68">
    <cfRule type="colorScale" priority="2">
      <colorScale>
        <cfvo type="min"/>
        <cfvo type="percentile" val="50"/>
        <cfvo type="max"/>
        <color rgb="FF63BE7B"/>
        <color rgb="FFFFEB84"/>
        <color rgb="FFF8696B"/>
      </colorScale>
    </cfRule>
  </conditionalFormatting>
  <conditionalFormatting sqref="C126:O131">
    <cfRule type="colorScale" priority="1">
      <colorScale>
        <cfvo type="min"/>
        <cfvo type="percentile" val="50"/>
        <cfvo type="max"/>
        <color rgb="FF63BE7B"/>
        <color rgb="FFFFEB84"/>
        <color rgb="FFF8696B"/>
      </colorScale>
    </cfRule>
  </conditionalFormatting>
  <hyperlinks>
    <hyperlink ref="B11" r:id="rId1" xr:uid="{778B13B6-E2EF-4667-85AC-6D4F3F89531E}"/>
    <hyperlink ref="B50" r:id="rId2" xr:uid="{5D068BD2-720B-4642-A2D7-7F8AD3032626}"/>
    <hyperlink ref="B59" r:id="rId3" xr:uid="{764E68D0-0BF7-41B4-B3AE-BA9335B20090}"/>
    <hyperlink ref="B99" r:id="rId4" display="https://www.housingregulator.gov.scot/landlord-performance/statistical-information" xr:uid="{7515333B-3C2B-44DD-B6DC-2AFBE2D9919C}"/>
  </hyperlinks>
  <pageMargins left="0.7" right="0.7" top="0.75" bottom="0.75" header="0.3" footer="0.3"/>
  <pageSetup paperSize="9" orientation="portrait" verticalDpi="300" r:id="rId5"/>
  <drawing r:id="rId6"/>
  <tableParts count="1">
    <tablePart r:id="rId7"/>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CD749ED10401A244A78A871DCC56EAA8" ma:contentTypeVersion="6" ma:contentTypeDescription="Create a new document." ma:contentTypeScope="" ma:versionID="d350325680a50264e715e4638746c024">
  <xsd:schema xmlns:xsd="http://www.w3.org/2001/XMLSchema" xmlns:xs="http://www.w3.org/2001/XMLSchema" xmlns:p="http://schemas.microsoft.com/office/2006/metadata/properties" xmlns:ns2="97fc1303-36fd-4e5a-8708-341ff0c539c4" xmlns:ns3="c8551546-2f2a-4078-b446-f3f005cc7cd9" targetNamespace="http://schemas.microsoft.com/office/2006/metadata/properties" ma:root="true" ma:fieldsID="f8b340d6424bc43c4544b064277ca620" ns2:_="" ns3:_="">
    <xsd:import namespace="97fc1303-36fd-4e5a-8708-341ff0c539c4"/>
    <xsd:import namespace="c8551546-2f2a-4078-b446-f3f005cc7cd9"/>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7fc1303-36fd-4e5a-8708-341ff0c539c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8551546-2f2a-4078-b446-f3f005cc7cd9"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SharedWithUsers xmlns="c8551546-2f2a-4078-b446-f3f005cc7cd9">
      <UserInfo>
        <DisplayName>Jordan Henderson</DisplayName>
        <AccountId>36</AccountId>
        <AccountType/>
      </UserInfo>
      <UserInfo>
        <DisplayName>Kirsty Sim</DisplayName>
        <AccountId>169</AccountId>
        <AccountType/>
      </UserInfo>
      <UserInfo>
        <DisplayName>Charlotte Wylie</DisplayName>
        <AccountId>13</AccountId>
        <AccountType/>
      </UserInfo>
    </SharedWithUsers>
  </documentManagement>
</p:properties>
</file>

<file path=customXml/itemProps1.xml><?xml version="1.0" encoding="utf-8"?>
<ds:datastoreItem xmlns:ds="http://schemas.openxmlformats.org/officeDocument/2006/customXml" ds:itemID="{33B6E3F2-8A8F-48DD-8F6E-95209F4DABD5}">
  <ds:schemaRefs>
    <ds:schemaRef ds:uri="http://schemas.microsoft.com/sharepoint/v3/contenttype/forms"/>
  </ds:schemaRefs>
</ds:datastoreItem>
</file>

<file path=customXml/itemProps2.xml><?xml version="1.0" encoding="utf-8"?>
<ds:datastoreItem xmlns:ds="http://schemas.openxmlformats.org/officeDocument/2006/customXml" ds:itemID="{7400C762-1047-4AFE-A83F-D6A4BB24B5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7fc1303-36fd-4e5a-8708-341ff0c539c4"/>
    <ds:schemaRef ds:uri="c8551546-2f2a-4078-b446-f3f005cc7cd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D2DC3BF-1D65-48C7-9632-9359EFEDB015}">
  <ds:schemaRefs>
    <ds:schemaRef ds:uri="http://schemas.microsoft.com/office/2006/metadata/properties"/>
    <ds:schemaRef ds:uri="97fc1303-36fd-4e5a-8708-341ff0c539c4"/>
    <ds:schemaRef ds:uri="http://purl.org/dc/terms/"/>
    <ds:schemaRef ds:uri="http://schemas.openxmlformats.org/package/2006/metadata/core-properties"/>
    <ds:schemaRef ds:uri="http://purl.org/dc/dcmitype/"/>
    <ds:schemaRef ds:uri="http://schemas.microsoft.com/office/2006/documentManagement/types"/>
    <ds:schemaRef ds:uri="http://purl.org/dc/elements/1.1/"/>
    <ds:schemaRef ds:uri="http://schemas.microsoft.com/office/infopath/2007/PartnerControls"/>
    <ds:schemaRef ds:uri="c8551546-2f2a-4078-b446-f3f005cc7cd9"/>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Contents</vt:lpstr>
      <vt:lpstr>Key Findings </vt:lpstr>
      <vt:lpstr>4.1 CT Occupation Profile</vt:lpstr>
      <vt:lpstr>4.2 Tenure Profile</vt:lpstr>
      <vt:lpstr>4.3 Dwelling Size-Type Profile</vt:lpstr>
      <vt:lpstr>4.4 Property Condition</vt:lpstr>
      <vt:lpstr>4.5 Stock Pressures</vt:lpstr>
      <vt:lpstr>4.6 Future Supply</vt:lpstr>
      <vt:lpstr>4.7 In-situ Solutions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Gillian Houston</dc:creator>
  <cp:keywords/>
  <dc:description/>
  <cp:lastModifiedBy>Donna Milton</cp:lastModifiedBy>
  <cp:revision/>
  <dcterms:created xsi:type="dcterms:W3CDTF">2020-10-27T12:30:26Z</dcterms:created>
  <dcterms:modified xsi:type="dcterms:W3CDTF">2024-01-23T14:27:04Z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0x010100CD749ED10401A244A78A871DCC56EAA8</vt:lpwstr>
  </property>
  <property fmtid="{D5CDD505-2E9C-101B-9397-08002B2CF9AE}" pid="3" name="Order">
    <vt:r8>763800</vt:r8>
  </property>
  <property fmtid="{D5CDD505-2E9C-101B-9397-08002B2CF9AE}" pid="4" name="SharedWithUsers">
    <vt:lpwstr>36;#Jordan Henderson;#169;#Kirsty Sim;#13;#Charlotte Wylie</vt:lpwstr>
  </property>
  <property fmtid="{D5CDD505-2E9C-101B-9397-08002B2CF9AE}" pid="5" name="MediaServiceImageTags">
    <vt:lpwstr/>
  </property>
</Properties>
</file>