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neiljohnston.sharepoint.com/sites/ArneilJohnston/2023/2023 AJ Assignments/1603 Moray Council Housing Need and Demand Assessment/2023-10-07 Moray 2023 HNDA Study CHMA Amendments/"/>
    </mc:Choice>
  </mc:AlternateContent>
  <xr:revisionPtr revIDLastSave="412" documentId="8_{B3A9593E-435B-4F4D-8740-37A3E1633C9F}" xr6:coauthVersionLast="47" xr6:coauthVersionMax="47" xr10:uidLastSave="{61A83EC7-C5BF-42EA-BD6C-6E6A69B2BC9E}"/>
  <bookViews>
    <workbookView xWindow="-120" yWindow="-120" windowWidth="29040" windowHeight="15840" firstSheet="4" activeTab="8" xr2:uid="{EDBBA0C8-24A4-433D-82E5-B4936CD41901}"/>
  </bookViews>
  <sheets>
    <sheet name="Contents" sheetId="11" r:id="rId1"/>
    <sheet name="1. Existing Need" sheetId="12" r:id="rId2"/>
    <sheet name="2. HNDA Survey" sheetId="13" r:id="rId3"/>
    <sheet name="3. Household Projections" sheetId="14" r:id="rId4"/>
    <sheet name="4. Summary - Contrained Totals" sheetId="1" r:id="rId5"/>
    <sheet name="5. Default" sheetId="2" r:id="rId6"/>
    <sheet name="6. S1 User HoTTC and Princ" sheetId="6" r:id="rId7"/>
    <sheet name="7. S2 User HoTTC and High" sheetId="7" r:id="rId8"/>
    <sheet name="8. S3 User HoTTC and Grow" sheetId="9" r:id="rId9"/>
    <sheet name="Principal HH by HMA" sheetId="10" state="hidden" r:id="rId10"/>
  </sheets>
  <externalReferences>
    <externalReference r:id="rId11"/>
    <externalReference r:id="rId12"/>
    <externalReference r:id="rId13"/>
  </externalReferences>
  <definedNames>
    <definedName name="START_YEAR">[1]Map!$S$13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5" i="1" l="1"/>
  <c r="I94" i="1"/>
  <c r="N17" i="7"/>
  <c r="N17" i="9"/>
  <c r="M17" i="9"/>
  <c r="T57" i="14"/>
  <c r="U57" i="14" s="1"/>
  <c r="W57" i="14" s="1"/>
  <c r="S57" i="14"/>
  <c r="T56" i="14"/>
  <c r="S56" i="14"/>
  <c r="Y55" i="14"/>
  <c r="T55" i="14"/>
  <c r="S55" i="14"/>
  <c r="A47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D46" i="14"/>
  <c r="C46" i="14"/>
  <c r="B46" i="14"/>
  <c r="A46" i="14"/>
  <c r="V45" i="14"/>
  <c r="U45" i="14"/>
  <c r="T45" i="14"/>
  <c r="S45" i="14"/>
  <c r="R45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B45" i="14"/>
  <c r="A45" i="14"/>
  <c r="V44" i="14"/>
  <c r="U44" i="14"/>
  <c r="T44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B44" i="14"/>
  <c r="A44" i="14"/>
  <c r="V43" i="14"/>
  <c r="U43" i="14"/>
  <c r="T43" i="14"/>
  <c r="S43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B38" i="14"/>
  <c r="R37" i="14"/>
  <c r="S37" i="14" s="1"/>
  <c r="T37" i="14" s="1"/>
  <c r="U37" i="14" s="1"/>
  <c r="V37" i="14" s="1"/>
  <c r="C36" i="14"/>
  <c r="D36" i="14" s="1"/>
  <c r="E36" i="14" s="1"/>
  <c r="F36" i="14" s="1"/>
  <c r="G36" i="14" s="1"/>
  <c r="H36" i="14" s="1"/>
  <c r="I36" i="14" s="1"/>
  <c r="J36" i="14" s="1"/>
  <c r="K36" i="14" s="1"/>
  <c r="L36" i="14" s="1"/>
  <c r="M36" i="14" s="1"/>
  <c r="N36" i="14" s="1"/>
  <c r="O36" i="14" s="1"/>
  <c r="P36" i="14" s="1"/>
  <c r="Q36" i="14" s="1"/>
  <c r="R36" i="14" s="1"/>
  <c r="S36" i="14" s="1"/>
  <c r="T36" i="14" s="1"/>
  <c r="U36" i="14" s="1"/>
  <c r="V36" i="14" s="1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C21" i="14" s="1"/>
  <c r="C17" i="14"/>
  <c r="D17" i="14" s="1"/>
  <c r="E17" i="14" s="1"/>
  <c r="F17" i="14" s="1"/>
  <c r="G17" i="14" s="1"/>
  <c r="H17" i="14" s="1"/>
  <c r="I17" i="14" s="1"/>
  <c r="J17" i="14" s="1"/>
  <c r="K17" i="14" s="1"/>
  <c r="L17" i="14" s="1"/>
  <c r="M17" i="14" s="1"/>
  <c r="N17" i="14" s="1"/>
  <c r="O17" i="14" s="1"/>
  <c r="P17" i="14" s="1"/>
  <c r="Q17" i="14" s="1"/>
  <c r="R17" i="14" s="1"/>
  <c r="S17" i="14" s="1"/>
  <c r="T17" i="14" s="1"/>
  <c r="U17" i="14" s="1"/>
  <c r="V17" i="14" s="1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C14" i="14" s="1"/>
  <c r="R11" i="14"/>
  <c r="S11" i="14" s="1"/>
  <c r="T11" i="14" s="1"/>
  <c r="U11" i="14" s="1"/>
  <c r="V11" i="14" s="1"/>
  <c r="C10" i="14"/>
  <c r="D10" i="14" s="1"/>
  <c r="E10" i="14" s="1"/>
  <c r="F10" i="14" s="1"/>
  <c r="G10" i="14" s="1"/>
  <c r="H10" i="14" s="1"/>
  <c r="I10" i="14" s="1"/>
  <c r="J10" i="14" s="1"/>
  <c r="K10" i="14" s="1"/>
  <c r="L10" i="14" s="1"/>
  <c r="M10" i="14" s="1"/>
  <c r="N10" i="14" s="1"/>
  <c r="O10" i="14" s="1"/>
  <c r="P10" i="14" s="1"/>
  <c r="Q10" i="14" s="1"/>
  <c r="R10" i="14" s="1"/>
  <c r="S10" i="14" s="1"/>
  <c r="T10" i="14" s="1"/>
  <c r="U10" i="14" s="1"/>
  <c r="V10" i="14" s="1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I6" i="14"/>
  <c r="H6" i="14"/>
  <c r="G6" i="14"/>
  <c r="F6" i="14"/>
  <c r="E6" i="14"/>
  <c r="D6" i="14"/>
  <c r="C6" i="14"/>
  <c r="C7" i="14" s="1"/>
  <c r="C3" i="14"/>
  <c r="D3" i="14" s="1"/>
  <c r="E3" i="14" s="1"/>
  <c r="F3" i="14" s="1"/>
  <c r="G3" i="14" s="1"/>
  <c r="H3" i="14" s="1"/>
  <c r="I3" i="14" s="1"/>
  <c r="J3" i="14" s="1"/>
  <c r="K3" i="14" s="1"/>
  <c r="L3" i="14" s="1"/>
  <c r="M3" i="14" s="1"/>
  <c r="N3" i="14" s="1"/>
  <c r="O3" i="14" s="1"/>
  <c r="P3" i="14" s="1"/>
  <c r="Q3" i="14" s="1"/>
  <c r="R3" i="14" s="1"/>
  <c r="S3" i="14" s="1"/>
  <c r="T3" i="14" s="1"/>
  <c r="U3" i="14" s="1"/>
  <c r="V3" i="14" s="1"/>
  <c r="E48" i="13"/>
  <c r="K45" i="13"/>
  <c r="K46" i="13" s="1"/>
  <c r="J45" i="13"/>
  <c r="J46" i="13" s="1"/>
  <c r="I45" i="13"/>
  <c r="I46" i="13" s="1"/>
  <c r="H45" i="13"/>
  <c r="H46" i="13" s="1"/>
  <c r="G45" i="13"/>
  <c r="G46" i="13" s="1"/>
  <c r="F45" i="13"/>
  <c r="F46" i="13" s="1"/>
  <c r="E45" i="13"/>
  <c r="E81" i="12"/>
  <c r="E80" i="12"/>
  <c r="E79" i="12"/>
  <c r="E78" i="12"/>
  <c r="E77" i="12"/>
  <c r="B90" i="12"/>
  <c r="C90" i="12" s="1"/>
  <c r="I70" i="12"/>
  <c r="H70" i="12"/>
  <c r="G70" i="12"/>
  <c r="F70" i="12"/>
  <c r="E70" i="12"/>
  <c r="D70" i="12"/>
  <c r="C70" i="12"/>
  <c r="G68" i="12"/>
  <c r="C68" i="12"/>
  <c r="I67" i="12"/>
  <c r="H67" i="12"/>
  <c r="G67" i="12"/>
  <c r="F67" i="12"/>
  <c r="E67" i="12"/>
  <c r="D67" i="12"/>
  <c r="C67" i="12"/>
  <c r="I66" i="12"/>
  <c r="H66" i="12"/>
  <c r="G66" i="12"/>
  <c r="F66" i="12"/>
  <c r="E66" i="12"/>
  <c r="D66" i="12"/>
  <c r="C66" i="12"/>
  <c r="I61" i="12"/>
  <c r="H61" i="12"/>
  <c r="G61" i="12"/>
  <c r="F61" i="12"/>
  <c r="E61" i="12"/>
  <c r="D61" i="12"/>
  <c r="C61" i="12"/>
  <c r="I52" i="12"/>
  <c r="H52" i="12"/>
  <c r="G52" i="12"/>
  <c r="F52" i="12"/>
  <c r="E52" i="12"/>
  <c r="D52" i="12"/>
  <c r="C52" i="12"/>
  <c r="I51" i="12"/>
  <c r="H51" i="12"/>
  <c r="G51" i="12"/>
  <c r="F51" i="12"/>
  <c r="E51" i="12"/>
  <c r="D51" i="12"/>
  <c r="C51" i="12"/>
  <c r="I50" i="12"/>
  <c r="H50" i="12"/>
  <c r="G50" i="12"/>
  <c r="F50" i="12"/>
  <c r="E50" i="12"/>
  <c r="D50" i="12"/>
  <c r="C50" i="12"/>
  <c r="E47" i="12"/>
  <c r="I43" i="12"/>
  <c r="H43" i="12"/>
  <c r="G43" i="12"/>
  <c r="F43" i="12"/>
  <c r="E43" i="12"/>
  <c r="D43" i="12"/>
  <c r="C43" i="12"/>
  <c r="I42" i="12"/>
  <c r="H42" i="12"/>
  <c r="G42" i="12"/>
  <c r="F42" i="12"/>
  <c r="E42" i="12"/>
  <c r="D42" i="12"/>
  <c r="C42" i="12"/>
  <c r="I41" i="12"/>
  <c r="H41" i="12"/>
  <c r="G41" i="12"/>
  <c r="F41" i="12"/>
  <c r="E41" i="12"/>
  <c r="D41" i="12"/>
  <c r="I40" i="12"/>
  <c r="H40" i="12"/>
  <c r="G40" i="12"/>
  <c r="F40" i="12"/>
  <c r="E40" i="12"/>
  <c r="D40" i="12"/>
  <c r="C40" i="12"/>
  <c r="I39" i="12"/>
  <c r="I56" i="12" s="1"/>
  <c r="H39" i="12"/>
  <c r="G39" i="12"/>
  <c r="G56" i="12" s="1"/>
  <c r="G62" i="12" s="1"/>
  <c r="F39" i="12"/>
  <c r="E39" i="12"/>
  <c r="D39" i="12"/>
  <c r="D56" i="12" s="1"/>
  <c r="C39" i="12"/>
  <c r="C56" i="12" s="1"/>
  <c r="D33" i="12"/>
  <c r="J28" i="12"/>
  <c r="I28" i="12"/>
  <c r="H28" i="12"/>
  <c r="G28" i="12"/>
  <c r="F28" i="12"/>
  <c r="E28" i="12"/>
  <c r="J21" i="12"/>
  <c r="I68" i="12" s="1"/>
  <c r="I21" i="12"/>
  <c r="H68" i="12" s="1"/>
  <c r="H21" i="12"/>
  <c r="G21" i="12"/>
  <c r="F68" i="12" s="1"/>
  <c r="F21" i="12"/>
  <c r="E68" i="12" s="1"/>
  <c r="E21" i="12"/>
  <c r="D68" i="12" s="1"/>
  <c r="J20" i="12"/>
  <c r="I20" i="12"/>
  <c r="H20" i="12"/>
  <c r="G20" i="12"/>
  <c r="F20" i="12"/>
  <c r="E20" i="12"/>
  <c r="D19" i="12"/>
  <c r="C41" i="12" s="1"/>
  <c r="C44" i="12" s="1"/>
  <c r="J14" i="12"/>
  <c r="I14" i="12"/>
  <c r="H49" i="12" s="1"/>
  <c r="H14" i="12"/>
  <c r="G49" i="12" s="1"/>
  <c r="G14" i="12"/>
  <c r="F49" i="12" s="1"/>
  <c r="F14" i="12"/>
  <c r="E49" i="12" s="1"/>
  <c r="E14" i="12"/>
  <c r="D49" i="12" s="1"/>
  <c r="J10" i="12"/>
  <c r="I48" i="12" s="1"/>
  <c r="I10" i="12"/>
  <c r="H48" i="12" s="1"/>
  <c r="H10" i="12"/>
  <c r="G48" i="12" s="1"/>
  <c r="G10" i="12"/>
  <c r="F48" i="12" s="1"/>
  <c r="F10" i="12"/>
  <c r="E48" i="12" s="1"/>
  <c r="E10" i="12"/>
  <c r="D48" i="12" s="1"/>
  <c r="J6" i="12"/>
  <c r="I47" i="12" s="1"/>
  <c r="I6" i="12"/>
  <c r="H47" i="12" s="1"/>
  <c r="H6" i="12"/>
  <c r="G6" i="12"/>
  <c r="F47" i="12" s="1"/>
  <c r="E6" i="12"/>
  <c r="D47" i="12" s="1"/>
  <c r="C38" i="14" l="1"/>
  <c r="W56" i="14"/>
  <c r="D14" i="14"/>
  <c r="W55" i="14"/>
  <c r="D7" i="14"/>
  <c r="E7" i="14" s="1"/>
  <c r="F7" i="14" s="1"/>
  <c r="G7" i="14" s="1"/>
  <c r="H7" i="14" s="1"/>
  <c r="I7" i="14" s="1"/>
  <c r="J7" i="14" s="1"/>
  <c r="K7" i="14" s="1"/>
  <c r="L7" i="14" s="1"/>
  <c r="M7" i="14" s="1"/>
  <c r="N7" i="14" s="1"/>
  <c r="O7" i="14" s="1"/>
  <c r="P7" i="14" s="1"/>
  <c r="Q7" i="14" s="1"/>
  <c r="R7" i="14" s="1"/>
  <c r="S7" i="14" s="1"/>
  <c r="T7" i="14" s="1"/>
  <c r="U7" i="14" s="1"/>
  <c r="V7" i="14" s="1"/>
  <c r="U56" i="14"/>
  <c r="V56" i="14" s="1"/>
  <c r="D38" i="14"/>
  <c r="C47" i="14"/>
  <c r="C41" i="14"/>
  <c r="C39" i="14"/>
  <c r="C40" i="14" s="1"/>
  <c r="E14" i="14"/>
  <c r="F14" i="14" s="1"/>
  <c r="G14" i="14" s="1"/>
  <c r="H14" i="14" s="1"/>
  <c r="I14" i="14" s="1"/>
  <c r="J14" i="14" s="1"/>
  <c r="K14" i="14" s="1"/>
  <c r="L14" i="14" s="1"/>
  <c r="M14" i="14" s="1"/>
  <c r="N14" i="14" s="1"/>
  <c r="O14" i="14" s="1"/>
  <c r="P14" i="14" s="1"/>
  <c r="Q14" i="14" s="1"/>
  <c r="R14" i="14" s="1"/>
  <c r="S14" i="14" s="1"/>
  <c r="T14" i="14" s="1"/>
  <c r="U14" i="14" s="1"/>
  <c r="V14" i="14" s="1"/>
  <c r="D21" i="14"/>
  <c r="E21" i="14" s="1"/>
  <c r="F21" i="14" s="1"/>
  <c r="G21" i="14" s="1"/>
  <c r="H21" i="14" s="1"/>
  <c r="I21" i="14" s="1"/>
  <c r="J21" i="14" s="1"/>
  <c r="K21" i="14" s="1"/>
  <c r="L21" i="14" s="1"/>
  <c r="M21" i="14" s="1"/>
  <c r="N21" i="14" s="1"/>
  <c r="O21" i="14" s="1"/>
  <c r="P21" i="14" s="1"/>
  <c r="Q21" i="14" s="1"/>
  <c r="R21" i="14" s="1"/>
  <c r="S21" i="14" s="1"/>
  <c r="T21" i="14" s="1"/>
  <c r="U21" i="14" s="1"/>
  <c r="V21" i="14" s="1"/>
  <c r="V57" i="14"/>
  <c r="S58" i="14"/>
  <c r="U55" i="14"/>
  <c r="V55" i="14" s="1"/>
  <c r="B47" i="14"/>
  <c r="K48" i="13"/>
  <c r="F48" i="13"/>
  <c r="G48" i="13"/>
  <c r="H48" i="13"/>
  <c r="I48" i="13"/>
  <c r="J48" i="13"/>
  <c r="C86" i="12"/>
  <c r="C85" i="12"/>
  <c r="C84" i="12"/>
  <c r="D62" i="12"/>
  <c r="G71" i="12"/>
  <c r="F53" i="12"/>
  <c r="H44" i="12"/>
  <c r="F71" i="12"/>
  <c r="I62" i="12"/>
  <c r="C87" i="12"/>
  <c r="E53" i="12"/>
  <c r="D6" i="12"/>
  <c r="C47" i="12" s="1"/>
  <c r="H71" i="12"/>
  <c r="H72" i="12" s="1"/>
  <c r="E88" i="12" s="1"/>
  <c r="C88" i="12"/>
  <c r="C89" i="12"/>
  <c r="D28" i="12"/>
  <c r="D20" i="12"/>
  <c r="E44" i="12"/>
  <c r="E45" i="12" s="1"/>
  <c r="D85" i="12" s="1"/>
  <c r="I44" i="12"/>
  <c r="C71" i="12"/>
  <c r="G72" i="12" s="1"/>
  <c r="E87" i="12" s="1"/>
  <c r="D10" i="12"/>
  <c r="C48" i="12" s="1"/>
  <c r="D14" i="12"/>
  <c r="C58" i="12" s="1"/>
  <c r="C62" i="12" s="1"/>
  <c r="F44" i="12"/>
  <c r="G44" i="12"/>
  <c r="E71" i="12"/>
  <c r="H45" i="12"/>
  <c r="D88" i="12" s="1"/>
  <c r="I71" i="12"/>
  <c r="I45" i="12"/>
  <c r="D89" i="12" s="1"/>
  <c r="H53" i="12"/>
  <c r="F45" i="12"/>
  <c r="D86" i="12" s="1"/>
  <c r="G45" i="12"/>
  <c r="D87" i="12" s="1"/>
  <c r="D53" i="12"/>
  <c r="D71" i="12"/>
  <c r="D72" i="12" s="1"/>
  <c r="E84" i="12" s="1"/>
  <c r="E56" i="12"/>
  <c r="E62" i="12" s="1"/>
  <c r="D44" i="12"/>
  <c r="D45" i="12" s="1"/>
  <c r="D84" i="12" s="1"/>
  <c r="G47" i="12"/>
  <c r="G53" i="12" s="1"/>
  <c r="I49" i="12"/>
  <c r="I53" i="12" s="1"/>
  <c r="F56" i="12"/>
  <c r="F62" i="12" s="1"/>
  <c r="H56" i="12"/>
  <c r="H62" i="12" s="1"/>
  <c r="D47" i="14" l="1"/>
  <c r="E38" i="14"/>
  <c r="D41" i="14"/>
  <c r="D39" i="14"/>
  <c r="D40" i="14" s="1"/>
  <c r="I72" i="12"/>
  <c r="E89" i="12" s="1"/>
  <c r="E72" i="12"/>
  <c r="E85" i="12" s="1"/>
  <c r="F72" i="12"/>
  <c r="E86" i="12" s="1"/>
  <c r="C49" i="12"/>
  <c r="C53" i="12" s="1"/>
  <c r="D90" i="12"/>
  <c r="E47" i="14" l="1"/>
  <c r="E41" i="14"/>
  <c r="E39" i="14"/>
  <c r="E40" i="14" s="1"/>
  <c r="F38" i="14"/>
  <c r="E90" i="12"/>
  <c r="F41" i="14" l="1"/>
  <c r="F39" i="14"/>
  <c r="F40" i="14" s="1"/>
  <c r="G38" i="14"/>
  <c r="F47" i="14"/>
  <c r="G41" i="14" l="1"/>
  <c r="G39" i="14"/>
  <c r="G40" i="14" s="1"/>
  <c r="H38" i="14"/>
  <c r="G47" i="14"/>
  <c r="H41" i="14" l="1"/>
  <c r="H39" i="14"/>
  <c r="H40" i="14" s="1"/>
  <c r="I38" i="14"/>
  <c r="H47" i="14"/>
  <c r="J38" i="14" l="1"/>
  <c r="I47" i="14"/>
  <c r="I39" i="14"/>
  <c r="I40" i="14" s="1"/>
  <c r="I41" i="14"/>
  <c r="K38" i="14" l="1"/>
  <c r="J47" i="14"/>
  <c r="J41" i="14"/>
  <c r="J39" i="14"/>
  <c r="J40" i="14" s="1"/>
  <c r="L38" i="14" l="1"/>
  <c r="K47" i="14"/>
  <c r="K41" i="14"/>
  <c r="K39" i="14"/>
  <c r="K40" i="14" s="1"/>
  <c r="L47" i="14" l="1"/>
  <c r="L41" i="14"/>
  <c r="L39" i="14"/>
  <c r="L40" i="14" s="1"/>
  <c r="M38" i="14"/>
  <c r="M41" i="14" l="1"/>
  <c r="M39" i="14"/>
  <c r="M40" i="14" s="1"/>
  <c r="M47" i="14"/>
  <c r="N38" i="14"/>
  <c r="N41" i="14" l="1"/>
  <c r="N39" i="14"/>
  <c r="N40" i="14" s="1"/>
  <c r="O38" i="14"/>
  <c r="N47" i="14"/>
  <c r="O41" i="14" l="1"/>
  <c r="O39" i="14"/>
  <c r="O40" i="14" s="1"/>
  <c r="P38" i="14"/>
  <c r="O47" i="14"/>
  <c r="P41" i="14" l="1"/>
  <c r="P39" i="14"/>
  <c r="P40" i="14" s="1"/>
  <c r="Q38" i="14"/>
  <c r="P47" i="14"/>
  <c r="Q39" i="14" l="1"/>
  <c r="Q40" i="14" s="1"/>
  <c r="R38" i="14"/>
  <c r="Q47" i="14"/>
  <c r="Q41" i="14"/>
  <c r="S38" i="14" l="1"/>
  <c r="R47" i="14"/>
  <c r="R41" i="14"/>
  <c r="R39" i="14"/>
  <c r="R40" i="14" s="1"/>
  <c r="T38" i="14" l="1"/>
  <c r="S47" i="14"/>
  <c r="S41" i="14"/>
  <c r="S39" i="14"/>
  <c r="S40" i="14" s="1"/>
  <c r="T47" i="14" l="1"/>
  <c r="U38" i="14"/>
  <c r="T41" i="14"/>
  <c r="T39" i="14"/>
  <c r="T40" i="14" s="1"/>
  <c r="U41" i="14" l="1"/>
  <c r="U39" i="14"/>
  <c r="U40" i="14" s="1"/>
  <c r="U47" i="14"/>
  <c r="V38" i="14"/>
  <c r="V41" i="14" l="1"/>
  <c r="V39" i="14"/>
  <c r="V40" i="14" s="1"/>
  <c r="T58" i="14"/>
  <c r="U58" i="14" s="1"/>
  <c r="V47" i="14"/>
  <c r="W58" i="14" l="1"/>
  <c r="V58" i="14"/>
  <c r="Z55" i="14"/>
  <c r="A104" i="1" l="1"/>
  <c r="J92" i="1"/>
  <c r="L21" i="7" l="1"/>
  <c r="L18" i="7"/>
  <c r="L19" i="7"/>
  <c r="L20" i="7"/>
  <c r="L17" i="7"/>
  <c r="Q21" i="7"/>
  <c r="N18" i="7"/>
  <c r="M18" i="7" s="1"/>
  <c r="O18" i="7"/>
  <c r="P18" i="7"/>
  <c r="Q18" i="7"/>
  <c r="N19" i="7"/>
  <c r="M19" i="7" s="1"/>
  <c r="O19" i="7"/>
  <c r="P19" i="7"/>
  <c r="Q19" i="7"/>
  <c r="N20" i="7"/>
  <c r="M20" i="7" s="1"/>
  <c r="O20" i="7"/>
  <c r="P20" i="7"/>
  <c r="Q20" i="7"/>
  <c r="O17" i="7"/>
  <c r="O21" i="7" s="1"/>
  <c r="P17" i="7"/>
  <c r="P21" i="7" s="1"/>
  <c r="Q17" i="7"/>
  <c r="M17" i="7"/>
  <c r="N21" i="7" l="1"/>
  <c r="M21" i="7"/>
  <c r="L20" i="6" l="1"/>
  <c r="L18" i="6"/>
  <c r="L21" i="6" s="1"/>
  <c r="L19" i="6"/>
  <c r="L17" i="6"/>
  <c r="M20" i="6"/>
  <c r="M18" i="6"/>
  <c r="M19" i="6"/>
  <c r="M17" i="6"/>
  <c r="O21" i="6"/>
  <c r="P21" i="6"/>
  <c r="Q21" i="6"/>
  <c r="N21" i="6"/>
  <c r="N18" i="6"/>
  <c r="O18" i="6"/>
  <c r="P18" i="6"/>
  <c r="Q18" i="6"/>
  <c r="N19" i="6"/>
  <c r="O19" i="6"/>
  <c r="P19" i="6"/>
  <c r="Q19" i="6"/>
  <c r="N20" i="6"/>
  <c r="O20" i="6"/>
  <c r="P20" i="6"/>
  <c r="Q20" i="6"/>
  <c r="O17" i="6"/>
  <c r="P17" i="6"/>
  <c r="Q17" i="6"/>
  <c r="N17" i="6"/>
  <c r="M21" i="6" l="1"/>
  <c r="N18" i="9" l="1"/>
  <c r="O18" i="9"/>
  <c r="P18" i="9"/>
  <c r="Q18" i="9"/>
  <c r="N19" i="9"/>
  <c r="O19" i="9"/>
  <c r="P19" i="9"/>
  <c r="Q19" i="9"/>
  <c r="N20" i="9"/>
  <c r="O20" i="9"/>
  <c r="P20" i="9"/>
  <c r="Q20" i="9"/>
  <c r="O17" i="9"/>
  <c r="P17" i="9"/>
  <c r="Q17" i="9"/>
  <c r="L28" i="2"/>
  <c r="L25" i="2"/>
  <c r="L26" i="2"/>
  <c r="L27" i="2"/>
  <c r="L24" i="2"/>
  <c r="M27" i="2"/>
  <c r="O24" i="2"/>
  <c r="O28" i="2" s="1"/>
  <c r="P24" i="2"/>
  <c r="P28" i="2" s="1"/>
  <c r="Q24" i="2"/>
  <c r="Q28" i="2" s="1"/>
  <c r="O25" i="2"/>
  <c r="P25" i="2"/>
  <c r="Q25" i="2"/>
  <c r="O26" i="2"/>
  <c r="M26" i="2" s="1"/>
  <c r="P26" i="2"/>
  <c r="Q26" i="2"/>
  <c r="O27" i="2"/>
  <c r="P27" i="2"/>
  <c r="Q27" i="2"/>
  <c r="N25" i="2"/>
  <c r="M25" i="2" s="1"/>
  <c r="N26" i="2"/>
  <c r="N27" i="2"/>
  <c r="N24" i="2"/>
  <c r="N28" i="2" s="1"/>
  <c r="M24" i="2" l="1"/>
  <c r="M28" i="2" s="1"/>
  <c r="O21" i="9" l="1"/>
  <c r="P21" i="9"/>
  <c r="Q21" i="9"/>
  <c r="M18" i="9"/>
  <c r="N21" i="9"/>
  <c r="M19" i="9" l="1"/>
  <c r="M20" i="9"/>
  <c r="M21" i="9" l="1"/>
  <c r="L18" i="9" s="1"/>
  <c r="L19" i="9" l="1"/>
  <c r="L20" i="9"/>
  <c r="L17" i="9"/>
  <c r="L21" i="9" l="1"/>
  <c r="D4" i="10" l="1"/>
  <c r="D5" i="10"/>
  <c r="D6" i="10"/>
  <c r="D7" i="10"/>
  <c r="D8" i="10"/>
  <c r="D9" i="10"/>
  <c r="D3" i="10"/>
  <c r="C9" i="10"/>
  <c r="AC84" i="1" l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H140" i="1" l="1"/>
  <c r="H148" i="1" s="1"/>
  <c r="AA67" i="1" l="1"/>
  <c r="AB67" i="1"/>
  <c r="AC67" i="1"/>
  <c r="AA68" i="1"/>
  <c r="AB68" i="1"/>
  <c r="AC68" i="1"/>
  <c r="AA69" i="1"/>
  <c r="AB69" i="1"/>
  <c r="AC69" i="1"/>
  <c r="AA70" i="1"/>
  <c r="AB70" i="1"/>
  <c r="AC70" i="1"/>
  <c r="Z68" i="1"/>
  <c r="Z69" i="1"/>
  <c r="Z70" i="1"/>
  <c r="Z67" i="1"/>
  <c r="W67" i="1"/>
  <c r="X67" i="1"/>
  <c r="Y67" i="1"/>
  <c r="W68" i="1"/>
  <c r="X68" i="1"/>
  <c r="Y68" i="1"/>
  <c r="W69" i="1"/>
  <c r="X69" i="1"/>
  <c r="Y69" i="1"/>
  <c r="W70" i="1"/>
  <c r="X70" i="1"/>
  <c r="Y70" i="1"/>
  <c r="V68" i="1"/>
  <c r="V69" i="1"/>
  <c r="V70" i="1"/>
  <c r="V67" i="1"/>
  <c r="S67" i="1"/>
  <c r="T67" i="1"/>
  <c r="U67" i="1"/>
  <c r="S68" i="1"/>
  <c r="T68" i="1"/>
  <c r="U68" i="1"/>
  <c r="S69" i="1"/>
  <c r="T69" i="1"/>
  <c r="U69" i="1"/>
  <c r="S70" i="1"/>
  <c r="T70" i="1"/>
  <c r="U70" i="1"/>
  <c r="R68" i="1"/>
  <c r="R69" i="1"/>
  <c r="R70" i="1"/>
  <c r="R67" i="1"/>
  <c r="O67" i="1"/>
  <c r="P67" i="1"/>
  <c r="Q67" i="1"/>
  <c r="O68" i="1"/>
  <c r="P68" i="1"/>
  <c r="Q68" i="1"/>
  <c r="O69" i="1"/>
  <c r="P69" i="1"/>
  <c r="Q69" i="1"/>
  <c r="O70" i="1"/>
  <c r="P70" i="1"/>
  <c r="Q70" i="1"/>
  <c r="N68" i="1"/>
  <c r="N69" i="1"/>
  <c r="N70" i="1"/>
  <c r="N67" i="1"/>
  <c r="K67" i="1"/>
  <c r="L67" i="1"/>
  <c r="M67" i="1"/>
  <c r="K68" i="1"/>
  <c r="L68" i="1"/>
  <c r="M68" i="1"/>
  <c r="K69" i="1"/>
  <c r="L69" i="1"/>
  <c r="M69" i="1"/>
  <c r="K70" i="1"/>
  <c r="L70" i="1"/>
  <c r="M70" i="1"/>
  <c r="J68" i="1"/>
  <c r="J69" i="1"/>
  <c r="J70" i="1"/>
  <c r="J67" i="1"/>
  <c r="G67" i="1"/>
  <c r="H67" i="1"/>
  <c r="I67" i="1"/>
  <c r="G68" i="1"/>
  <c r="H68" i="1"/>
  <c r="I68" i="1"/>
  <c r="G69" i="1"/>
  <c r="H69" i="1"/>
  <c r="I69" i="1"/>
  <c r="G70" i="1"/>
  <c r="H70" i="1"/>
  <c r="I70" i="1"/>
  <c r="F68" i="1"/>
  <c r="F69" i="1"/>
  <c r="F70" i="1"/>
  <c r="F67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A116" i="1"/>
  <c r="A148" i="1" s="1"/>
  <c r="A110" i="1"/>
  <c r="A140" i="1" s="1"/>
  <c r="A132" i="1"/>
  <c r="A202" i="1"/>
  <c r="A203" i="1"/>
  <c r="A204" i="1"/>
  <c r="A92" i="1"/>
  <c r="A98" i="1" s="1"/>
  <c r="A124" i="1" s="1"/>
  <c r="A201" i="1" l="1"/>
  <c r="F86" i="1"/>
  <c r="J86" i="1"/>
  <c r="N86" i="1"/>
  <c r="R86" i="1"/>
  <c r="V86" i="1"/>
  <c r="Z86" i="1"/>
  <c r="H86" i="1"/>
  <c r="I86" i="1"/>
  <c r="M86" i="1"/>
  <c r="P86" i="1"/>
  <c r="Q86" i="1"/>
  <c r="U86" i="1"/>
  <c r="X86" i="1"/>
  <c r="Y86" i="1"/>
  <c r="AC86" i="1"/>
  <c r="L86" i="1"/>
  <c r="T86" i="1"/>
  <c r="AB86" i="1"/>
  <c r="G86" i="1"/>
  <c r="K86" i="1"/>
  <c r="O86" i="1"/>
  <c r="S86" i="1"/>
  <c r="W86" i="1"/>
  <c r="AA86" i="1"/>
  <c r="AD81" i="1"/>
  <c r="AD86" i="1" l="1"/>
  <c r="C7" i="1" l="1"/>
  <c r="C10" i="1" s="1"/>
  <c r="C14" i="1" s="1"/>
  <c r="C18" i="1" s="1"/>
  <c r="D7" i="1"/>
  <c r="D10" i="1" s="1"/>
  <c r="D14" i="1" s="1"/>
  <c r="D18" i="1" s="1"/>
  <c r="E7" i="1"/>
  <c r="E10" i="1" s="1"/>
  <c r="E14" i="1" s="1"/>
  <c r="E18" i="1" s="1"/>
  <c r="B7" i="1"/>
  <c r="B10" i="1" s="1"/>
  <c r="B14" i="1" s="1"/>
  <c r="B18" i="1" s="1"/>
  <c r="B46" i="1"/>
  <c r="B60" i="1" s="1"/>
  <c r="B74" i="1" s="1"/>
  <c r="AA39" i="1"/>
  <c r="AB39" i="1"/>
  <c r="AC39" i="1"/>
  <c r="AA40" i="1"/>
  <c r="AB40" i="1"/>
  <c r="AC40" i="1"/>
  <c r="AA41" i="1"/>
  <c r="AB41" i="1"/>
  <c r="AC41" i="1"/>
  <c r="AA42" i="1"/>
  <c r="AB42" i="1"/>
  <c r="AC42" i="1"/>
  <c r="Z40" i="1"/>
  <c r="Z41" i="1"/>
  <c r="Z42" i="1"/>
  <c r="Z39" i="1"/>
  <c r="W39" i="1"/>
  <c r="X39" i="1"/>
  <c r="Y39" i="1"/>
  <c r="W40" i="1"/>
  <c r="X40" i="1"/>
  <c r="Y40" i="1"/>
  <c r="W41" i="1"/>
  <c r="X41" i="1"/>
  <c r="Y41" i="1"/>
  <c r="W42" i="1"/>
  <c r="X42" i="1"/>
  <c r="Y42" i="1"/>
  <c r="V40" i="1"/>
  <c r="V41" i="1"/>
  <c r="V42" i="1"/>
  <c r="V39" i="1"/>
  <c r="S39" i="1"/>
  <c r="T39" i="1"/>
  <c r="U39" i="1"/>
  <c r="S40" i="1"/>
  <c r="T40" i="1"/>
  <c r="U40" i="1"/>
  <c r="S41" i="1"/>
  <c r="T41" i="1"/>
  <c r="U41" i="1"/>
  <c r="S42" i="1"/>
  <c r="T42" i="1"/>
  <c r="U42" i="1"/>
  <c r="R40" i="1"/>
  <c r="R41" i="1"/>
  <c r="R42" i="1"/>
  <c r="R39" i="1"/>
  <c r="O39" i="1"/>
  <c r="P39" i="1"/>
  <c r="Q39" i="1"/>
  <c r="O40" i="1"/>
  <c r="P40" i="1"/>
  <c r="Q40" i="1"/>
  <c r="O41" i="1"/>
  <c r="P41" i="1"/>
  <c r="Q41" i="1"/>
  <c r="O42" i="1"/>
  <c r="P42" i="1"/>
  <c r="Q42" i="1"/>
  <c r="N40" i="1"/>
  <c r="N41" i="1"/>
  <c r="N42" i="1"/>
  <c r="N39" i="1"/>
  <c r="K39" i="1"/>
  <c r="L39" i="1"/>
  <c r="M39" i="1"/>
  <c r="K40" i="1"/>
  <c r="L40" i="1"/>
  <c r="M40" i="1"/>
  <c r="K41" i="1"/>
  <c r="L41" i="1"/>
  <c r="M41" i="1"/>
  <c r="K42" i="1"/>
  <c r="L42" i="1"/>
  <c r="M42" i="1"/>
  <c r="J40" i="1"/>
  <c r="J41" i="1"/>
  <c r="J42" i="1"/>
  <c r="J39" i="1"/>
  <c r="G39" i="1"/>
  <c r="H39" i="1"/>
  <c r="I39" i="1"/>
  <c r="G40" i="1"/>
  <c r="H40" i="1"/>
  <c r="I40" i="1"/>
  <c r="G41" i="1"/>
  <c r="H41" i="1"/>
  <c r="I41" i="1"/>
  <c r="G42" i="1"/>
  <c r="H42" i="1"/>
  <c r="I42" i="1"/>
  <c r="F40" i="1"/>
  <c r="F41" i="1"/>
  <c r="F42" i="1"/>
  <c r="F39" i="1"/>
  <c r="L44" i="1" l="1"/>
  <c r="P44" i="1"/>
  <c r="T44" i="1"/>
  <c r="X44" i="1"/>
  <c r="AB44" i="1"/>
  <c r="R44" i="1"/>
  <c r="Z44" i="1"/>
  <c r="J44" i="1"/>
  <c r="N44" i="1"/>
  <c r="V44" i="1"/>
  <c r="I72" i="1"/>
  <c r="M72" i="1"/>
  <c r="U72" i="1"/>
  <c r="AC72" i="1"/>
  <c r="H72" i="1"/>
  <c r="L72" i="1"/>
  <c r="P72" i="1"/>
  <c r="T72" i="1"/>
  <c r="X72" i="1"/>
  <c r="G72" i="1"/>
  <c r="K72" i="1"/>
  <c r="O72" i="1"/>
  <c r="S72" i="1"/>
  <c r="W72" i="1"/>
  <c r="AA72" i="1"/>
  <c r="Y72" i="1"/>
  <c r="AB72" i="1"/>
  <c r="M44" i="1"/>
  <c r="Q44" i="1"/>
  <c r="U44" i="1"/>
  <c r="Y44" i="1"/>
  <c r="AC44" i="1"/>
  <c r="F72" i="1"/>
  <c r="AD67" i="1"/>
  <c r="J72" i="1"/>
  <c r="N72" i="1"/>
  <c r="R72" i="1"/>
  <c r="V72" i="1"/>
  <c r="Z72" i="1"/>
  <c r="K44" i="1"/>
  <c r="O44" i="1"/>
  <c r="S44" i="1"/>
  <c r="W44" i="1"/>
  <c r="AA44" i="1"/>
  <c r="AD39" i="1"/>
  <c r="Q72" i="1"/>
  <c r="G124" i="1"/>
  <c r="G132" i="1" s="1"/>
  <c r="G140" i="1" s="1"/>
  <c r="G148" i="1" s="1"/>
  <c r="F124" i="1"/>
  <c r="F132" i="1" s="1"/>
  <c r="F140" i="1" s="1"/>
  <c r="F148" i="1" s="1"/>
  <c r="E124" i="1"/>
  <c r="E162" i="1" s="1"/>
  <c r="E171" i="1" s="1"/>
  <c r="E180" i="1" s="1"/>
  <c r="E189" i="1" s="1"/>
  <c r="E84" i="1"/>
  <c r="AH84" i="1" s="1"/>
  <c r="D84" i="1"/>
  <c r="AG84" i="1" s="1"/>
  <c r="C84" i="1"/>
  <c r="AF84" i="1" s="1"/>
  <c r="B84" i="1"/>
  <c r="AE84" i="1" s="1"/>
  <c r="E83" i="1"/>
  <c r="AH83" i="1" s="1"/>
  <c r="D83" i="1"/>
  <c r="AG83" i="1" s="1"/>
  <c r="C83" i="1"/>
  <c r="AF83" i="1" s="1"/>
  <c r="B83" i="1"/>
  <c r="AE83" i="1" s="1"/>
  <c r="E82" i="1"/>
  <c r="AH82" i="1" s="1"/>
  <c r="D82" i="1"/>
  <c r="AG82" i="1" s="1"/>
  <c r="C82" i="1"/>
  <c r="AF82" i="1" s="1"/>
  <c r="B82" i="1"/>
  <c r="AE82" i="1" s="1"/>
  <c r="E81" i="1"/>
  <c r="AH81" i="1" s="1"/>
  <c r="D81" i="1"/>
  <c r="AG81" i="1" s="1"/>
  <c r="C81" i="1"/>
  <c r="AF81" i="1" s="1"/>
  <c r="B81" i="1"/>
  <c r="AE81" i="1" s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0" i="1"/>
  <c r="AH70" i="1" s="1"/>
  <c r="D70" i="1"/>
  <c r="AG70" i="1" s="1"/>
  <c r="C70" i="1"/>
  <c r="AF70" i="1" s="1"/>
  <c r="B70" i="1"/>
  <c r="AE70" i="1" s="1"/>
  <c r="E69" i="1"/>
  <c r="AH69" i="1" s="1"/>
  <c r="D69" i="1"/>
  <c r="AG69" i="1" s="1"/>
  <c r="C69" i="1"/>
  <c r="AF69" i="1" s="1"/>
  <c r="B69" i="1"/>
  <c r="AE69" i="1" s="1"/>
  <c r="E68" i="1"/>
  <c r="AH68" i="1" s="1"/>
  <c r="D68" i="1"/>
  <c r="AG68" i="1" s="1"/>
  <c r="C68" i="1"/>
  <c r="AF68" i="1" s="1"/>
  <c r="B68" i="1"/>
  <c r="AE68" i="1" s="1"/>
  <c r="E67" i="1"/>
  <c r="AH67" i="1" s="1"/>
  <c r="D67" i="1"/>
  <c r="AG67" i="1" s="1"/>
  <c r="C67" i="1"/>
  <c r="AF67" i="1" s="1"/>
  <c r="B67" i="1"/>
  <c r="AE67" i="1" s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AC62" i="1"/>
  <c r="AB62" i="1"/>
  <c r="G143" i="1" s="1"/>
  <c r="AA62" i="1"/>
  <c r="G142" i="1" s="1"/>
  <c r="Z62" i="1"/>
  <c r="Y62" i="1"/>
  <c r="F144" i="1" s="1"/>
  <c r="X62" i="1"/>
  <c r="F143" i="1" s="1"/>
  <c r="W62" i="1"/>
  <c r="V62" i="1"/>
  <c r="U62" i="1"/>
  <c r="T62" i="1"/>
  <c r="E143" i="1" s="1"/>
  <c r="S62" i="1"/>
  <c r="E142" i="1" s="1"/>
  <c r="R62" i="1"/>
  <c r="Q62" i="1"/>
  <c r="D144" i="1" s="1"/>
  <c r="P62" i="1"/>
  <c r="D143" i="1" s="1"/>
  <c r="O62" i="1"/>
  <c r="D142" i="1" s="1"/>
  <c r="N62" i="1"/>
  <c r="M62" i="1"/>
  <c r="C144" i="1" s="1"/>
  <c r="L62" i="1"/>
  <c r="C143" i="1" s="1"/>
  <c r="K62" i="1"/>
  <c r="C142" i="1" s="1"/>
  <c r="J62" i="1"/>
  <c r="I62" i="1"/>
  <c r="H62" i="1"/>
  <c r="G62" i="1"/>
  <c r="F62" i="1"/>
  <c r="F71" i="1" s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F35" i="1"/>
  <c r="F36" i="1"/>
  <c r="F37" i="1"/>
  <c r="F34" i="1"/>
  <c r="B40" i="1"/>
  <c r="AE40" i="1" s="1"/>
  <c r="C40" i="1"/>
  <c r="AF40" i="1" s="1"/>
  <c r="D40" i="1"/>
  <c r="AG40" i="1" s="1"/>
  <c r="E40" i="1"/>
  <c r="AH40" i="1" s="1"/>
  <c r="B41" i="1"/>
  <c r="AE41" i="1" s="1"/>
  <c r="C41" i="1"/>
  <c r="AF41" i="1" s="1"/>
  <c r="D41" i="1"/>
  <c r="AG41" i="1" s="1"/>
  <c r="E41" i="1"/>
  <c r="AH41" i="1" s="1"/>
  <c r="B42" i="1"/>
  <c r="AE42" i="1" s="1"/>
  <c r="C42" i="1"/>
  <c r="AF42" i="1" s="1"/>
  <c r="D42" i="1"/>
  <c r="AG42" i="1" s="1"/>
  <c r="E42" i="1"/>
  <c r="AH42" i="1" s="1"/>
  <c r="C39" i="1"/>
  <c r="AF39" i="1" s="1"/>
  <c r="D39" i="1"/>
  <c r="AG39" i="1" s="1"/>
  <c r="E39" i="1"/>
  <c r="AH39" i="1" s="1"/>
  <c r="B39" i="1"/>
  <c r="J60" i="1"/>
  <c r="F60" i="1"/>
  <c r="J46" i="1"/>
  <c r="J74" i="1" s="1"/>
  <c r="C124" i="1" s="1"/>
  <c r="F46" i="1"/>
  <c r="F74" i="1" s="1"/>
  <c r="B124" i="1" s="1"/>
  <c r="Z60" i="1"/>
  <c r="V60" i="1"/>
  <c r="R60" i="1"/>
  <c r="Z46" i="1"/>
  <c r="Z74" i="1" s="1"/>
  <c r="V46" i="1"/>
  <c r="V74" i="1" s="1"/>
  <c r="R46" i="1"/>
  <c r="R74" i="1" s="1"/>
  <c r="E33" i="1"/>
  <c r="I33" i="1" s="1"/>
  <c r="D33" i="1"/>
  <c r="D38" i="1" s="1"/>
  <c r="C33" i="1"/>
  <c r="G33" i="1" s="1"/>
  <c r="B33" i="1"/>
  <c r="F33" i="1" s="1"/>
  <c r="F38" i="1" s="1"/>
  <c r="AE39" i="1" l="1"/>
  <c r="B44" i="1"/>
  <c r="T51" i="1"/>
  <c r="R50" i="1"/>
  <c r="AB49" i="1"/>
  <c r="Z50" i="1"/>
  <c r="V49" i="1"/>
  <c r="J50" i="1"/>
  <c r="T49" i="1"/>
  <c r="L49" i="1"/>
  <c r="X51" i="1"/>
  <c r="T50" i="1"/>
  <c r="J51" i="1"/>
  <c r="R51" i="1"/>
  <c r="N50" i="1"/>
  <c r="J49" i="1"/>
  <c r="V50" i="1"/>
  <c r="X49" i="1"/>
  <c r="P51" i="1"/>
  <c r="N49" i="1"/>
  <c r="N51" i="1"/>
  <c r="L50" i="1"/>
  <c r="P49" i="1"/>
  <c r="P50" i="1"/>
  <c r="Z49" i="1"/>
  <c r="Z51" i="1"/>
  <c r="L51" i="1"/>
  <c r="AB50" i="1"/>
  <c r="X50" i="1"/>
  <c r="AB51" i="1"/>
  <c r="R49" i="1"/>
  <c r="V51" i="1"/>
  <c r="E144" i="1"/>
  <c r="G144" i="1"/>
  <c r="C182" i="1"/>
  <c r="C210" i="1" s="1"/>
  <c r="E182" i="1"/>
  <c r="E210" i="1" s="1"/>
  <c r="G182" i="1"/>
  <c r="G210" i="1" s="1"/>
  <c r="C183" i="1"/>
  <c r="C211" i="1" s="1"/>
  <c r="E183" i="1"/>
  <c r="E211" i="1" s="1"/>
  <c r="G183" i="1"/>
  <c r="G211" i="1" s="1"/>
  <c r="C184" i="1"/>
  <c r="C212" i="1" s="1"/>
  <c r="E184" i="1"/>
  <c r="E212" i="1" s="1"/>
  <c r="G184" i="1"/>
  <c r="G212" i="1" s="1"/>
  <c r="C190" i="1"/>
  <c r="E190" i="1"/>
  <c r="G190" i="1"/>
  <c r="C191" i="1"/>
  <c r="E191" i="1"/>
  <c r="G191" i="1"/>
  <c r="C192" i="1"/>
  <c r="E192" i="1"/>
  <c r="G192" i="1"/>
  <c r="C193" i="1"/>
  <c r="E193" i="1"/>
  <c r="G193" i="1"/>
  <c r="B182" i="1"/>
  <c r="B210" i="1" s="1"/>
  <c r="H210" i="1" s="1"/>
  <c r="D182" i="1"/>
  <c r="D210" i="1" s="1"/>
  <c r="F182" i="1"/>
  <c r="F210" i="1" s="1"/>
  <c r="B183" i="1"/>
  <c r="B211" i="1" s="1"/>
  <c r="D183" i="1"/>
  <c r="D211" i="1" s="1"/>
  <c r="F183" i="1"/>
  <c r="F211" i="1" s="1"/>
  <c r="B184" i="1"/>
  <c r="B212" i="1" s="1"/>
  <c r="D184" i="1"/>
  <c r="D212" i="1" s="1"/>
  <c r="F184" i="1"/>
  <c r="F212" i="1" s="1"/>
  <c r="B190" i="1"/>
  <c r="D190" i="1"/>
  <c r="F190" i="1"/>
  <c r="B191" i="1"/>
  <c r="D191" i="1"/>
  <c r="F191" i="1"/>
  <c r="B192" i="1"/>
  <c r="D192" i="1"/>
  <c r="F192" i="1"/>
  <c r="B193" i="1"/>
  <c r="D193" i="1"/>
  <c r="F193" i="1"/>
  <c r="B181" i="1"/>
  <c r="B209" i="1" s="1"/>
  <c r="B141" i="1"/>
  <c r="D181" i="1"/>
  <c r="D209" i="1" s="1"/>
  <c r="D141" i="1"/>
  <c r="G71" i="1"/>
  <c r="B142" i="1"/>
  <c r="W71" i="1"/>
  <c r="F142" i="1"/>
  <c r="F181" i="1"/>
  <c r="F209" i="1" s="1"/>
  <c r="F141" i="1"/>
  <c r="H71" i="1"/>
  <c r="B143" i="1"/>
  <c r="H143" i="1" s="1"/>
  <c r="B164" i="1"/>
  <c r="F166" i="1"/>
  <c r="D166" i="1"/>
  <c r="G126" i="1"/>
  <c r="E126" i="1"/>
  <c r="C126" i="1"/>
  <c r="I71" i="1"/>
  <c r="B144" i="1"/>
  <c r="E181" i="1"/>
  <c r="E209" i="1" s="1"/>
  <c r="E141" i="1"/>
  <c r="J71" i="1"/>
  <c r="J73" i="1" s="1"/>
  <c r="C181" i="1"/>
  <c r="C209" i="1" s="1"/>
  <c r="C141" i="1"/>
  <c r="G181" i="1"/>
  <c r="G209" i="1" s="1"/>
  <c r="G141" i="1"/>
  <c r="G145" i="1" s="1"/>
  <c r="F126" i="1"/>
  <c r="D126" i="1"/>
  <c r="B126" i="1"/>
  <c r="E163" i="1"/>
  <c r="C164" i="1"/>
  <c r="AB85" i="1"/>
  <c r="G151" i="1"/>
  <c r="G166" i="1"/>
  <c r="C166" i="1"/>
  <c r="U85" i="1"/>
  <c r="E152" i="1"/>
  <c r="F163" i="1"/>
  <c r="N85" i="1"/>
  <c r="N87" i="1" s="1"/>
  <c r="D149" i="1"/>
  <c r="B166" i="1"/>
  <c r="F164" i="1"/>
  <c r="D164" i="1"/>
  <c r="G85" i="1"/>
  <c r="B150" i="1"/>
  <c r="O85" i="1"/>
  <c r="D150" i="1"/>
  <c r="W85" i="1"/>
  <c r="F150" i="1"/>
  <c r="E164" i="1"/>
  <c r="E165" i="1"/>
  <c r="L85" i="1"/>
  <c r="C151" i="1"/>
  <c r="T85" i="1"/>
  <c r="E151" i="1"/>
  <c r="E166" i="1"/>
  <c r="C152" i="1"/>
  <c r="AC85" i="1"/>
  <c r="G152" i="1"/>
  <c r="B163" i="1"/>
  <c r="D163" i="1"/>
  <c r="B149" i="1"/>
  <c r="V85" i="1"/>
  <c r="V87" i="1" s="1"/>
  <c r="F149" i="1"/>
  <c r="B165" i="1"/>
  <c r="F165" i="1"/>
  <c r="D165" i="1"/>
  <c r="H85" i="1"/>
  <c r="B151" i="1"/>
  <c r="D151" i="1"/>
  <c r="X85" i="1"/>
  <c r="F151" i="1"/>
  <c r="I85" i="1"/>
  <c r="B152" i="1"/>
  <c r="Q85" i="1"/>
  <c r="D152" i="1"/>
  <c r="Y85" i="1"/>
  <c r="F152" i="1"/>
  <c r="J85" i="1"/>
  <c r="J87" i="1" s="1"/>
  <c r="C149" i="1"/>
  <c r="R85" i="1"/>
  <c r="R87" i="1" s="1"/>
  <c r="E149" i="1"/>
  <c r="G149" i="1"/>
  <c r="G163" i="1"/>
  <c r="K85" i="1"/>
  <c r="C150" i="1"/>
  <c r="S85" i="1"/>
  <c r="E150" i="1"/>
  <c r="AA85" i="1"/>
  <c r="G150" i="1"/>
  <c r="C163" i="1"/>
  <c r="G165" i="1"/>
  <c r="G164" i="1"/>
  <c r="C165" i="1"/>
  <c r="B125" i="1"/>
  <c r="D125" i="1"/>
  <c r="G128" i="1"/>
  <c r="E128" i="1"/>
  <c r="G127" i="1"/>
  <c r="E127" i="1"/>
  <c r="C127" i="1"/>
  <c r="C125" i="1"/>
  <c r="E125" i="1"/>
  <c r="Z85" i="1"/>
  <c r="Z87" i="1" s="1"/>
  <c r="F128" i="1"/>
  <c r="D128" i="1"/>
  <c r="B128" i="1"/>
  <c r="G125" i="1"/>
  <c r="F127" i="1"/>
  <c r="D127" i="1"/>
  <c r="B127" i="1"/>
  <c r="F125" i="1"/>
  <c r="C36" i="1"/>
  <c r="AB43" i="1"/>
  <c r="T43" i="1"/>
  <c r="L43" i="1"/>
  <c r="M85" i="1"/>
  <c r="AC43" i="1"/>
  <c r="U43" i="1"/>
  <c r="M43" i="1"/>
  <c r="Q43" i="1"/>
  <c r="Y43" i="1"/>
  <c r="O71" i="1"/>
  <c r="P43" i="1"/>
  <c r="T71" i="1"/>
  <c r="W43" i="1"/>
  <c r="O43" i="1"/>
  <c r="M71" i="1"/>
  <c r="U71" i="1"/>
  <c r="AC71" i="1"/>
  <c r="K71" i="1"/>
  <c r="AA71" i="1"/>
  <c r="X43" i="1"/>
  <c r="L71" i="1"/>
  <c r="AB71" i="1"/>
  <c r="AD34" i="1"/>
  <c r="V43" i="1"/>
  <c r="V45" i="1" s="1"/>
  <c r="N43" i="1"/>
  <c r="N45" i="1" s="1"/>
  <c r="AD62" i="1"/>
  <c r="N71" i="1"/>
  <c r="N73" i="1" s="1"/>
  <c r="V71" i="1"/>
  <c r="V73" i="1" s="1"/>
  <c r="B72" i="1"/>
  <c r="AD76" i="1"/>
  <c r="F85" i="1"/>
  <c r="B86" i="1"/>
  <c r="AD72" i="1"/>
  <c r="C72" i="1"/>
  <c r="C86" i="1"/>
  <c r="X71" i="1"/>
  <c r="D72" i="1"/>
  <c r="P85" i="1"/>
  <c r="D86" i="1"/>
  <c r="AA43" i="1"/>
  <c r="S43" i="1"/>
  <c r="K43" i="1"/>
  <c r="Q71" i="1"/>
  <c r="Y71" i="1"/>
  <c r="E72" i="1"/>
  <c r="E86" i="1"/>
  <c r="P71" i="1"/>
  <c r="Z43" i="1"/>
  <c r="Z45" i="1" s="1"/>
  <c r="R43" i="1"/>
  <c r="R45" i="1" s="1"/>
  <c r="J43" i="1"/>
  <c r="J45" i="1" s="1"/>
  <c r="R71" i="1"/>
  <c r="R73" i="1" s="1"/>
  <c r="Z71" i="1"/>
  <c r="Z73" i="1" s="1"/>
  <c r="S71" i="1"/>
  <c r="D79" i="1"/>
  <c r="D78" i="1"/>
  <c r="E132" i="1"/>
  <c r="E140" i="1" s="1"/>
  <c r="E148" i="1" s="1"/>
  <c r="B78" i="1"/>
  <c r="E78" i="1"/>
  <c r="H33" i="1"/>
  <c r="H47" i="1" s="1"/>
  <c r="H52" i="1" s="1"/>
  <c r="H61" i="1" s="1"/>
  <c r="H66" i="1" s="1"/>
  <c r="H75" i="1" s="1"/>
  <c r="H80" i="1" s="1"/>
  <c r="B62" i="1"/>
  <c r="B76" i="1"/>
  <c r="E38" i="1"/>
  <c r="F162" i="1"/>
  <c r="F171" i="1" s="1"/>
  <c r="F180" i="1" s="1"/>
  <c r="F189" i="1" s="1"/>
  <c r="C37" i="1"/>
  <c r="B47" i="1"/>
  <c r="B52" i="1" s="1"/>
  <c r="B61" i="1" s="1"/>
  <c r="B66" i="1" s="1"/>
  <c r="B75" i="1" s="1"/>
  <c r="B80" i="1" s="1"/>
  <c r="D47" i="1"/>
  <c r="D52" i="1" s="1"/>
  <c r="D61" i="1" s="1"/>
  <c r="D66" i="1" s="1"/>
  <c r="D75" i="1" s="1"/>
  <c r="D80" i="1" s="1"/>
  <c r="B36" i="1"/>
  <c r="D63" i="1"/>
  <c r="D76" i="1"/>
  <c r="D77" i="1"/>
  <c r="B79" i="1"/>
  <c r="B34" i="1"/>
  <c r="L162" i="1"/>
  <c r="L171" i="1" s="1"/>
  <c r="L180" i="1" s="1"/>
  <c r="L189" i="1" s="1"/>
  <c r="F43" i="1"/>
  <c r="K33" i="1"/>
  <c r="G38" i="1"/>
  <c r="G47" i="1"/>
  <c r="G52" i="1" s="1"/>
  <c r="G61" i="1" s="1"/>
  <c r="G66" i="1" s="1"/>
  <c r="G75" i="1" s="1"/>
  <c r="G80" i="1" s="1"/>
  <c r="I47" i="1"/>
  <c r="I52" i="1" s="1"/>
  <c r="I61" i="1" s="1"/>
  <c r="I66" i="1" s="1"/>
  <c r="I75" i="1" s="1"/>
  <c r="I80" i="1" s="1"/>
  <c r="M33" i="1"/>
  <c r="I38" i="1"/>
  <c r="C162" i="1"/>
  <c r="J162" i="1" s="1"/>
  <c r="J171" i="1" s="1"/>
  <c r="J180" i="1" s="1"/>
  <c r="J189" i="1" s="1"/>
  <c r="C132" i="1"/>
  <c r="C140" i="1" s="1"/>
  <c r="C148" i="1" s="1"/>
  <c r="B132" i="1"/>
  <c r="B140" i="1" s="1"/>
  <c r="B148" i="1" s="1"/>
  <c r="B162" i="1"/>
  <c r="B38" i="1"/>
  <c r="C38" i="1"/>
  <c r="F47" i="1"/>
  <c r="F52" i="1" s="1"/>
  <c r="F61" i="1" s="1"/>
  <c r="F66" i="1" s="1"/>
  <c r="F75" i="1" s="1"/>
  <c r="F80" i="1" s="1"/>
  <c r="E47" i="1"/>
  <c r="E52" i="1" s="1"/>
  <c r="E61" i="1" s="1"/>
  <c r="E66" i="1" s="1"/>
  <c r="E75" i="1" s="1"/>
  <c r="E80" i="1" s="1"/>
  <c r="E62" i="1"/>
  <c r="E63" i="1"/>
  <c r="E64" i="1"/>
  <c r="E65" i="1"/>
  <c r="E77" i="1"/>
  <c r="C79" i="1"/>
  <c r="G162" i="1"/>
  <c r="C47" i="1"/>
  <c r="C52" i="1" s="1"/>
  <c r="C61" i="1" s="1"/>
  <c r="C66" i="1" s="1"/>
  <c r="C75" i="1" s="1"/>
  <c r="C80" i="1" s="1"/>
  <c r="C62" i="1"/>
  <c r="C76" i="1"/>
  <c r="J33" i="1"/>
  <c r="D37" i="1"/>
  <c r="E34" i="1"/>
  <c r="D62" i="1"/>
  <c r="E35" i="1"/>
  <c r="D34" i="1"/>
  <c r="D36" i="1"/>
  <c r="D35" i="1"/>
  <c r="B64" i="1"/>
  <c r="B65" i="1"/>
  <c r="E79" i="1"/>
  <c r="E76" i="1"/>
  <c r="B77" i="1"/>
  <c r="C78" i="1"/>
  <c r="C77" i="1"/>
  <c r="C65" i="1"/>
  <c r="C64" i="1"/>
  <c r="D64" i="1"/>
  <c r="D65" i="1"/>
  <c r="B63" i="1"/>
  <c r="C63" i="1"/>
  <c r="B35" i="1"/>
  <c r="E36" i="1"/>
  <c r="C34" i="1"/>
  <c r="E37" i="1"/>
  <c r="C35" i="1"/>
  <c r="B37" i="1"/>
  <c r="B120" i="1" l="1"/>
  <c r="H212" i="1"/>
  <c r="H209" i="1"/>
  <c r="H211" i="1"/>
  <c r="H126" i="1"/>
  <c r="H142" i="1"/>
  <c r="H127" i="1"/>
  <c r="H125" i="1"/>
  <c r="C194" i="1"/>
  <c r="C195" i="1" s="1"/>
  <c r="H144" i="1"/>
  <c r="H141" i="1"/>
  <c r="H152" i="1"/>
  <c r="H149" i="1"/>
  <c r="H151" i="1"/>
  <c r="H150" i="1"/>
  <c r="S87" i="1"/>
  <c r="T87" i="1" s="1"/>
  <c r="U87" i="1" s="1"/>
  <c r="B194" i="1"/>
  <c r="I190" i="1" s="1"/>
  <c r="K73" i="1"/>
  <c r="L73" i="1" s="1"/>
  <c r="M73" i="1" s="1"/>
  <c r="O51" i="1"/>
  <c r="O49" i="1"/>
  <c r="K49" i="1"/>
  <c r="W51" i="1"/>
  <c r="K51" i="1"/>
  <c r="S51" i="1"/>
  <c r="AA50" i="1"/>
  <c r="W49" i="1"/>
  <c r="O50" i="1"/>
  <c r="AA51" i="1"/>
  <c r="W50" i="1"/>
  <c r="K50" i="1"/>
  <c r="S50" i="1"/>
  <c r="AA49" i="1"/>
  <c r="S49" i="1"/>
  <c r="R58" i="1"/>
  <c r="R48" i="1"/>
  <c r="P58" i="1"/>
  <c r="P48" i="1"/>
  <c r="T58" i="1"/>
  <c r="T48" i="1"/>
  <c r="F51" i="1"/>
  <c r="B56" i="1"/>
  <c r="AE56" i="1" s="1"/>
  <c r="H58" i="1"/>
  <c r="D53" i="1"/>
  <c r="AG53" i="1" s="1"/>
  <c r="H48" i="1"/>
  <c r="V58" i="1"/>
  <c r="V48" i="1"/>
  <c r="D54" i="1"/>
  <c r="AG54" i="1" s="1"/>
  <c r="H49" i="1"/>
  <c r="D49" i="1" s="1"/>
  <c r="Z58" i="1"/>
  <c r="Z48" i="1"/>
  <c r="X58" i="1"/>
  <c r="X48" i="1"/>
  <c r="F49" i="1"/>
  <c r="B54" i="1"/>
  <c r="AE54" i="1" s="1"/>
  <c r="D56" i="1"/>
  <c r="AG56" i="1" s="1"/>
  <c r="H51" i="1"/>
  <c r="D51" i="1" s="1"/>
  <c r="F58" i="1"/>
  <c r="B53" i="1"/>
  <c r="AE53" i="1" s="1"/>
  <c r="F48" i="1"/>
  <c r="J58" i="1"/>
  <c r="J48" i="1"/>
  <c r="AB58" i="1"/>
  <c r="AB48" i="1"/>
  <c r="D55" i="1"/>
  <c r="AG55" i="1" s="1"/>
  <c r="H50" i="1"/>
  <c r="D50" i="1" s="1"/>
  <c r="L58" i="1"/>
  <c r="L48" i="1"/>
  <c r="B55" i="1"/>
  <c r="AE55" i="1" s="1"/>
  <c r="F50" i="1"/>
  <c r="N58" i="1"/>
  <c r="N48" i="1"/>
  <c r="F194" i="1"/>
  <c r="M192" i="1" s="1"/>
  <c r="E194" i="1"/>
  <c r="L193" i="1" s="1"/>
  <c r="G194" i="1"/>
  <c r="N191" i="1" s="1"/>
  <c r="O87" i="1"/>
  <c r="P87" i="1" s="1"/>
  <c r="Q87" i="1" s="1"/>
  <c r="D194" i="1"/>
  <c r="K190" i="1" s="1"/>
  <c r="AA73" i="1"/>
  <c r="AB73" i="1" s="1"/>
  <c r="AC73" i="1" s="1"/>
  <c r="G87" i="1"/>
  <c r="H87" i="1" s="1"/>
  <c r="I87" i="1" s="1"/>
  <c r="C153" i="1"/>
  <c r="C154" i="1" s="1"/>
  <c r="C185" i="1"/>
  <c r="F185" i="1"/>
  <c r="F213" i="1" s="1"/>
  <c r="B185" i="1"/>
  <c r="E185" i="1"/>
  <c r="G185" i="1"/>
  <c r="D185" i="1"/>
  <c r="D213" i="1" s="1"/>
  <c r="K87" i="1"/>
  <c r="L87" i="1" s="1"/>
  <c r="M87" i="1" s="1"/>
  <c r="B153" i="1"/>
  <c r="W87" i="1"/>
  <c r="X87" i="1" s="1"/>
  <c r="Y87" i="1" s="1"/>
  <c r="B145" i="1"/>
  <c r="E153" i="1"/>
  <c r="F145" i="1"/>
  <c r="D145" i="1"/>
  <c r="D153" i="1"/>
  <c r="G146" i="1"/>
  <c r="G153" i="1"/>
  <c r="E145" i="1"/>
  <c r="F153" i="1"/>
  <c r="C145" i="1"/>
  <c r="AA87" i="1"/>
  <c r="AB87" i="1" s="1"/>
  <c r="AC87" i="1" s="1"/>
  <c r="B118" i="1"/>
  <c r="B99" i="1"/>
  <c r="B101" i="1"/>
  <c r="B112" i="1"/>
  <c r="B102" i="1"/>
  <c r="B117" i="1"/>
  <c r="B114" i="1"/>
  <c r="B111" i="1"/>
  <c r="S73" i="1"/>
  <c r="T73" i="1" s="1"/>
  <c r="U73" i="1" s="1"/>
  <c r="B113" i="1"/>
  <c r="B119" i="1"/>
  <c r="B100" i="1"/>
  <c r="K45" i="1"/>
  <c r="L45" i="1" s="1"/>
  <c r="M45" i="1" s="1"/>
  <c r="W45" i="1"/>
  <c r="X45" i="1" s="1"/>
  <c r="Y45" i="1" s="1"/>
  <c r="W73" i="1"/>
  <c r="X73" i="1" s="1"/>
  <c r="Y73" i="1" s="1"/>
  <c r="O73" i="1"/>
  <c r="P73" i="1" s="1"/>
  <c r="Q73" i="1" s="1"/>
  <c r="D85" i="1"/>
  <c r="AD71" i="1"/>
  <c r="F73" i="1"/>
  <c r="G73" i="1"/>
  <c r="H73" i="1" s="1"/>
  <c r="I73" i="1" s="1"/>
  <c r="E85" i="1"/>
  <c r="S45" i="1"/>
  <c r="T45" i="1" s="1"/>
  <c r="U45" i="1" s="1"/>
  <c r="B85" i="1"/>
  <c r="B87" i="1" s="1"/>
  <c r="AA45" i="1"/>
  <c r="AB45" i="1" s="1"/>
  <c r="AC45" i="1" s="1"/>
  <c r="C85" i="1"/>
  <c r="C71" i="1"/>
  <c r="D71" i="1"/>
  <c r="B71" i="1"/>
  <c r="B73" i="1" s="1"/>
  <c r="AD85" i="1"/>
  <c r="F87" i="1"/>
  <c r="O45" i="1"/>
  <c r="P45" i="1" s="1"/>
  <c r="Q45" i="1" s="1"/>
  <c r="E71" i="1"/>
  <c r="M162" i="1"/>
  <c r="M171" i="1" s="1"/>
  <c r="M180" i="1" s="1"/>
  <c r="M189" i="1" s="1"/>
  <c r="H38" i="1"/>
  <c r="L33" i="1"/>
  <c r="L47" i="1" s="1"/>
  <c r="L52" i="1" s="1"/>
  <c r="L61" i="1" s="1"/>
  <c r="L66" i="1" s="1"/>
  <c r="L75" i="1" s="1"/>
  <c r="L80" i="1" s="1"/>
  <c r="G171" i="1"/>
  <c r="G180" i="1" s="1"/>
  <c r="G189" i="1" s="1"/>
  <c r="N162" i="1"/>
  <c r="N171" i="1" s="1"/>
  <c r="N180" i="1" s="1"/>
  <c r="N189" i="1" s="1"/>
  <c r="C171" i="1"/>
  <c r="C180" i="1" s="1"/>
  <c r="C189" i="1" s="1"/>
  <c r="M38" i="1"/>
  <c r="Q33" i="1"/>
  <c r="M47" i="1"/>
  <c r="M52" i="1" s="1"/>
  <c r="M61" i="1" s="1"/>
  <c r="M66" i="1" s="1"/>
  <c r="M75" i="1" s="1"/>
  <c r="M80" i="1" s="1"/>
  <c r="J47" i="1"/>
  <c r="J52" i="1" s="1"/>
  <c r="J61" i="1" s="1"/>
  <c r="J66" i="1" s="1"/>
  <c r="J75" i="1" s="1"/>
  <c r="J80" i="1" s="1"/>
  <c r="N33" i="1"/>
  <c r="J38" i="1"/>
  <c r="I162" i="1"/>
  <c r="I171" i="1" s="1"/>
  <c r="I180" i="1" s="1"/>
  <c r="I189" i="1" s="1"/>
  <c r="B171" i="1"/>
  <c r="B180" i="1" s="1"/>
  <c r="B189" i="1" s="1"/>
  <c r="O33" i="1"/>
  <c r="K47" i="1"/>
  <c r="K52" i="1" s="1"/>
  <c r="K61" i="1" s="1"/>
  <c r="K66" i="1" s="1"/>
  <c r="K75" i="1" s="1"/>
  <c r="K80" i="1" s="1"/>
  <c r="K38" i="1"/>
  <c r="J183" i="1" l="1"/>
  <c r="C220" i="1" s="1"/>
  <c r="C213" i="1"/>
  <c r="N183" i="1"/>
  <c r="G220" i="1" s="1"/>
  <c r="G213" i="1"/>
  <c r="L182" i="1"/>
  <c r="E219" i="1" s="1"/>
  <c r="E213" i="1"/>
  <c r="H145" i="1"/>
  <c r="H146" i="1" s="1"/>
  <c r="I182" i="1"/>
  <c r="B219" i="1" s="1"/>
  <c r="B213" i="1"/>
  <c r="J191" i="1"/>
  <c r="B195" i="1"/>
  <c r="J190" i="1"/>
  <c r="C87" i="1"/>
  <c r="D87" i="1" s="1"/>
  <c r="E87" i="1" s="1"/>
  <c r="N190" i="1"/>
  <c r="N184" i="1"/>
  <c r="G221" i="1" s="1"/>
  <c r="I183" i="1"/>
  <c r="B220" i="1" s="1"/>
  <c r="F187" i="1"/>
  <c r="I184" i="1"/>
  <c r="B221" i="1" s="1"/>
  <c r="M190" i="1"/>
  <c r="L191" i="1"/>
  <c r="K191" i="1"/>
  <c r="K192" i="1"/>
  <c r="G195" i="1"/>
  <c r="G196" i="1"/>
  <c r="N192" i="1"/>
  <c r="M191" i="1"/>
  <c r="B196" i="1"/>
  <c r="I191" i="1"/>
  <c r="F195" i="1"/>
  <c r="F196" i="1"/>
  <c r="M193" i="1"/>
  <c r="C196" i="1"/>
  <c r="J192" i="1"/>
  <c r="E195" i="1"/>
  <c r="E196" i="1"/>
  <c r="L190" i="1"/>
  <c r="N193" i="1"/>
  <c r="D195" i="1"/>
  <c r="D196" i="1"/>
  <c r="K193" i="1"/>
  <c r="L192" i="1"/>
  <c r="J193" i="1"/>
  <c r="I192" i="1"/>
  <c r="I193" i="1"/>
  <c r="M181" i="1"/>
  <c r="F218" i="1" s="1"/>
  <c r="D187" i="1"/>
  <c r="C187" i="1"/>
  <c r="M184" i="1"/>
  <c r="F221" i="1" s="1"/>
  <c r="G187" i="1"/>
  <c r="K183" i="1"/>
  <c r="D220" i="1" s="1"/>
  <c r="J184" i="1"/>
  <c r="C221" i="1" s="1"/>
  <c r="J181" i="1"/>
  <c r="C218" i="1" s="1"/>
  <c r="N181" i="1"/>
  <c r="G218" i="1" s="1"/>
  <c r="K182" i="1"/>
  <c r="D219" i="1" s="1"/>
  <c r="E187" i="1"/>
  <c r="N182" i="1"/>
  <c r="G219" i="1" s="1"/>
  <c r="L183" i="1"/>
  <c r="E220" i="1" s="1"/>
  <c r="L181" i="1"/>
  <c r="E218" i="1" s="1"/>
  <c r="B187" i="1"/>
  <c r="M183" i="1"/>
  <c r="F220" i="1" s="1"/>
  <c r="K184" i="1"/>
  <c r="D221" i="1" s="1"/>
  <c r="L184" i="1"/>
  <c r="E221" i="1" s="1"/>
  <c r="J182" i="1"/>
  <c r="C219" i="1" s="1"/>
  <c r="I181" i="1"/>
  <c r="B218" i="1" s="1"/>
  <c r="K181" i="1"/>
  <c r="D218" i="1" s="1"/>
  <c r="M182" i="1"/>
  <c r="F219" i="1" s="1"/>
  <c r="H153" i="1"/>
  <c r="H154" i="1" s="1"/>
  <c r="I51" i="1"/>
  <c r="M51" i="1"/>
  <c r="C175" i="1" s="1"/>
  <c r="M58" i="1"/>
  <c r="Y49" i="1"/>
  <c r="I50" i="1"/>
  <c r="Q48" i="1"/>
  <c r="Q49" i="1"/>
  <c r="D173" i="1" s="1"/>
  <c r="I49" i="1"/>
  <c r="U49" i="1"/>
  <c r="E173" i="1" s="1"/>
  <c r="Q50" i="1"/>
  <c r="D174" i="1" s="1"/>
  <c r="U50" i="1"/>
  <c r="E174" i="1" s="1"/>
  <c r="M50" i="1"/>
  <c r="C174" i="1" s="1"/>
  <c r="Y50" i="1"/>
  <c r="F174" i="1" s="1"/>
  <c r="AC51" i="1"/>
  <c r="G175" i="1" s="1"/>
  <c r="M49" i="1"/>
  <c r="C173" i="1" s="1"/>
  <c r="Y51" i="1"/>
  <c r="F175" i="1" s="1"/>
  <c r="U51" i="1"/>
  <c r="E175" i="1" s="1"/>
  <c r="AC50" i="1"/>
  <c r="G174" i="1" s="1"/>
  <c r="Q51" i="1"/>
  <c r="D175" i="1" s="1"/>
  <c r="AC48" i="1"/>
  <c r="AC49" i="1"/>
  <c r="G173" i="1" s="1"/>
  <c r="I58" i="1"/>
  <c r="Y58" i="1"/>
  <c r="AD53" i="1"/>
  <c r="F173" i="1"/>
  <c r="B50" i="1"/>
  <c r="V57" i="1"/>
  <c r="V59" i="1" s="1"/>
  <c r="F133" i="1"/>
  <c r="U58" i="1"/>
  <c r="U48" i="1"/>
  <c r="F135" i="1"/>
  <c r="X57" i="1"/>
  <c r="H57" i="1"/>
  <c r="B135" i="1"/>
  <c r="D48" i="1"/>
  <c r="D57" i="1" s="1"/>
  <c r="J57" i="1"/>
  <c r="J59" i="1" s="1"/>
  <c r="C133" i="1"/>
  <c r="D58" i="1"/>
  <c r="R57" i="1"/>
  <c r="R59" i="1" s="1"/>
  <c r="E133" i="1"/>
  <c r="G49" i="1"/>
  <c r="C49" i="1" s="1"/>
  <c r="C54" i="1"/>
  <c r="AF54" i="1" s="1"/>
  <c r="G58" i="1"/>
  <c r="C53" i="1"/>
  <c r="AF53" i="1" s="1"/>
  <c r="G48" i="1"/>
  <c r="O58" i="1"/>
  <c r="O48" i="1"/>
  <c r="B49" i="1"/>
  <c r="G133" i="1"/>
  <c r="Z57" i="1"/>
  <c r="Z59" i="1" s="1"/>
  <c r="C135" i="1"/>
  <c r="L57" i="1"/>
  <c r="F57" i="1"/>
  <c r="B133" i="1"/>
  <c r="B48" i="1"/>
  <c r="K58" i="1"/>
  <c r="K48" i="1"/>
  <c r="G135" i="1"/>
  <c r="AB57" i="1"/>
  <c r="N57" i="1"/>
  <c r="N59" i="1" s="1"/>
  <c r="D133" i="1"/>
  <c r="B58" i="1"/>
  <c r="B51" i="1"/>
  <c r="C55" i="1"/>
  <c r="AF55" i="1" s="1"/>
  <c r="G50" i="1"/>
  <c r="C50" i="1" s="1"/>
  <c r="G51" i="1"/>
  <c r="C51" i="1" s="1"/>
  <c r="C56" i="1"/>
  <c r="AF56" i="1" s="1"/>
  <c r="D135" i="1"/>
  <c r="P57" i="1"/>
  <c r="AA58" i="1"/>
  <c r="AA48" i="1"/>
  <c r="E135" i="1"/>
  <c r="T57" i="1"/>
  <c r="S58" i="1"/>
  <c r="S48" i="1"/>
  <c r="W58" i="1"/>
  <c r="W48" i="1"/>
  <c r="D186" i="1"/>
  <c r="D214" i="1" s="1"/>
  <c r="E186" i="1"/>
  <c r="E214" i="1" s="1"/>
  <c r="G186" i="1"/>
  <c r="G214" i="1" s="1"/>
  <c r="B186" i="1"/>
  <c r="B214" i="1" s="1"/>
  <c r="H214" i="1" s="1"/>
  <c r="F186" i="1"/>
  <c r="F214" i="1" s="1"/>
  <c r="C186" i="1"/>
  <c r="C214" i="1" s="1"/>
  <c r="G154" i="1"/>
  <c r="B154" i="1"/>
  <c r="D154" i="1"/>
  <c r="D146" i="1"/>
  <c r="F146" i="1"/>
  <c r="F154" i="1"/>
  <c r="E154" i="1"/>
  <c r="C146" i="1"/>
  <c r="E146" i="1"/>
  <c r="B146" i="1"/>
  <c r="B115" i="1"/>
  <c r="C111" i="1" s="1"/>
  <c r="B121" i="1"/>
  <c r="C117" i="1" s="1"/>
  <c r="L38" i="1"/>
  <c r="P33" i="1"/>
  <c r="P47" i="1" s="1"/>
  <c r="P52" i="1" s="1"/>
  <c r="P61" i="1" s="1"/>
  <c r="P66" i="1" s="1"/>
  <c r="P75" i="1" s="1"/>
  <c r="P80" i="1" s="1"/>
  <c r="C73" i="1"/>
  <c r="D73" i="1" s="1"/>
  <c r="E73" i="1" s="1"/>
  <c r="N38" i="1"/>
  <c r="R33" i="1"/>
  <c r="N47" i="1"/>
  <c r="N52" i="1" s="1"/>
  <c r="N61" i="1" s="1"/>
  <c r="N66" i="1" s="1"/>
  <c r="N75" i="1" s="1"/>
  <c r="N80" i="1" s="1"/>
  <c r="S33" i="1"/>
  <c r="O38" i="1"/>
  <c r="O47" i="1"/>
  <c r="O52" i="1" s="1"/>
  <c r="O61" i="1" s="1"/>
  <c r="O66" i="1" s="1"/>
  <c r="O75" i="1" s="1"/>
  <c r="O80" i="1" s="1"/>
  <c r="U33" i="1"/>
  <c r="Q47" i="1"/>
  <c r="Q52" i="1" s="1"/>
  <c r="Q61" i="1" s="1"/>
  <c r="Q66" i="1" s="1"/>
  <c r="Q75" i="1" s="1"/>
  <c r="Q80" i="1" s="1"/>
  <c r="Q38" i="1"/>
  <c r="H213" i="1" l="1"/>
  <c r="B215" i="1"/>
  <c r="G215" i="1"/>
  <c r="C215" i="1"/>
  <c r="I185" i="1"/>
  <c r="I194" i="1"/>
  <c r="H133" i="1"/>
  <c r="H135" i="1"/>
  <c r="D172" i="1"/>
  <c r="AC58" i="1"/>
  <c r="Q58" i="1"/>
  <c r="AD58" i="1" s="1"/>
  <c r="E51" i="1"/>
  <c r="B108" i="1" s="1"/>
  <c r="E56" i="1"/>
  <c r="AH56" i="1" s="1"/>
  <c r="E49" i="1"/>
  <c r="B106" i="1" s="1"/>
  <c r="I48" i="1"/>
  <c r="E55" i="1"/>
  <c r="AH55" i="1" s="1"/>
  <c r="E50" i="1"/>
  <c r="B107" i="1" s="1"/>
  <c r="Y48" i="1"/>
  <c r="Y57" i="1" s="1"/>
  <c r="E53" i="1"/>
  <c r="AH53" i="1" s="1"/>
  <c r="E54" i="1"/>
  <c r="AH54" i="1" s="1"/>
  <c r="M48" i="1"/>
  <c r="C136" i="1" s="1"/>
  <c r="G172" i="1"/>
  <c r="E172" i="1"/>
  <c r="B174" i="1"/>
  <c r="B175" i="1"/>
  <c r="B173" i="1"/>
  <c r="F134" i="1"/>
  <c r="W57" i="1"/>
  <c r="W59" i="1" s="1"/>
  <c r="X59" i="1" s="1"/>
  <c r="C134" i="1"/>
  <c r="K57" i="1"/>
  <c r="K59" i="1" s="1"/>
  <c r="L59" i="1" s="1"/>
  <c r="F59" i="1"/>
  <c r="D136" i="1"/>
  <c r="Q57" i="1"/>
  <c r="F136" i="1"/>
  <c r="G134" i="1"/>
  <c r="AA57" i="1"/>
  <c r="AA59" i="1" s="1"/>
  <c r="AB59" i="1" s="1"/>
  <c r="D134" i="1"/>
  <c r="O57" i="1"/>
  <c r="O59" i="1" s="1"/>
  <c r="P59" i="1" s="1"/>
  <c r="B57" i="1"/>
  <c r="B59" i="1" s="1"/>
  <c r="C48" i="1"/>
  <c r="C57" i="1" s="1"/>
  <c r="G57" i="1"/>
  <c r="G59" i="1" s="1"/>
  <c r="H59" i="1" s="1"/>
  <c r="B134" i="1"/>
  <c r="E136" i="1"/>
  <c r="U57" i="1"/>
  <c r="S57" i="1"/>
  <c r="S59" i="1" s="1"/>
  <c r="T59" i="1" s="1"/>
  <c r="E134" i="1"/>
  <c r="G136" i="1"/>
  <c r="AC57" i="1"/>
  <c r="C58" i="1"/>
  <c r="C119" i="1"/>
  <c r="C114" i="1"/>
  <c r="P38" i="1"/>
  <c r="C113" i="1"/>
  <c r="T33" i="1"/>
  <c r="X33" i="1" s="1"/>
  <c r="C112" i="1"/>
  <c r="C120" i="1"/>
  <c r="C118" i="1"/>
  <c r="W33" i="1"/>
  <c r="S47" i="1"/>
  <c r="S52" i="1" s="1"/>
  <c r="S61" i="1" s="1"/>
  <c r="S66" i="1" s="1"/>
  <c r="S75" i="1" s="1"/>
  <c r="S80" i="1" s="1"/>
  <c r="S38" i="1"/>
  <c r="Y33" i="1"/>
  <c r="U47" i="1"/>
  <c r="U52" i="1" s="1"/>
  <c r="U61" i="1" s="1"/>
  <c r="U66" i="1" s="1"/>
  <c r="U75" i="1" s="1"/>
  <c r="U80" i="1" s="1"/>
  <c r="U38" i="1"/>
  <c r="V33" i="1"/>
  <c r="R47" i="1"/>
  <c r="R52" i="1" s="1"/>
  <c r="R61" i="1" s="1"/>
  <c r="R66" i="1" s="1"/>
  <c r="R75" i="1" s="1"/>
  <c r="R80" i="1" s="1"/>
  <c r="R38" i="1"/>
  <c r="H215" i="1" l="1"/>
  <c r="D215" i="1"/>
  <c r="F215" i="1"/>
  <c r="E215" i="1"/>
  <c r="H134" i="1"/>
  <c r="C172" i="1"/>
  <c r="F172" i="1"/>
  <c r="AD48" i="1"/>
  <c r="E58" i="1"/>
  <c r="B172" i="1"/>
  <c r="E48" i="1"/>
  <c r="E57" i="1" s="1"/>
  <c r="M57" i="1"/>
  <c r="M59" i="1" s="1"/>
  <c r="U59" i="1"/>
  <c r="C128" i="1"/>
  <c r="H128" i="1" s="1"/>
  <c r="H129" i="1" s="1"/>
  <c r="H130" i="1" s="1"/>
  <c r="B136" i="1"/>
  <c r="H136" i="1" s="1"/>
  <c r="H137" i="1" s="1"/>
  <c r="H138" i="1" s="1"/>
  <c r="I57" i="1"/>
  <c r="I59" i="1" s="1"/>
  <c r="AC59" i="1"/>
  <c r="Y59" i="1"/>
  <c r="Q59" i="1"/>
  <c r="C59" i="1"/>
  <c r="D59" i="1" s="1"/>
  <c r="C121" i="1"/>
  <c r="C115" i="1"/>
  <c r="T38" i="1"/>
  <c r="T47" i="1"/>
  <c r="T52" i="1" s="1"/>
  <c r="T61" i="1" s="1"/>
  <c r="T66" i="1" s="1"/>
  <c r="T75" i="1" s="1"/>
  <c r="T80" i="1" s="1"/>
  <c r="Z33" i="1"/>
  <c r="V38" i="1"/>
  <c r="V47" i="1"/>
  <c r="V52" i="1" s="1"/>
  <c r="V61" i="1" s="1"/>
  <c r="V66" i="1" s="1"/>
  <c r="V75" i="1" s="1"/>
  <c r="V80" i="1" s="1"/>
  <c r="AA33" i="1"/>
  <c r="W38" i="1"/>
  <c r="W47" i="1"/>
  <c r="W52" i="1" s="1"/>
  <c r="W61" i="1" s="1"/>
  <c r="W66" i="1" s="1"/>
  <c r="W75" i="1" s="1"/>
  <c r="W80" i="1" s="1"/>
  <c r="AC33" i="1"/>
  <c r="Y47" i="1"/>
  <c r="Y52" i="1" s="1"/>
  <c r="Y61" i="1" s="1"/>
  <c r="Y66" i="1" s="1"/>
  <c r="Y75" i="1" s="1"/>
  <c r="Y80" i="1" s="1"/>
  <c r="Y38" i="1"/>
  <c r="AB33" i="1"/>
  <c r="X47" i="1"/>
  <c r="X52" i="1" s="1"/>
  <c r="X61" i="1" s="1"/>
  <c r="X66" i="1" s="1"/>
  <c r="X75" i="1" s="1"/>
  <c r="X80" i="1" s="1"/>
  <c r="X38" i="1"/>
  <c r="AD57" i="1" l="1"/>
  <c r="B105" i="1"/>
  <c r="E59" i="1"/>
  <c r="AB47" i="1"/>
  <c r="AB52" i="1" s="1"/>
  <c r="AB61" i="1" s="1"/>
  <c r="AB66" i="1" s="1"/>
  <c r="AB75" i="1" s="1"/>
  <c r="AB80" i="1" s="1"/>
  <c r="AB38" i="1"/>
  <c r="AC38" i="1"/>
  <c r="AC47" i="1"/>
  <c r="AC52" i="1" s="1"/>
  <c r="AC61" i="1" s="1"/>
  <c r="AC66" i="1" s="1"/>
  <c r="AC75" i="1" s="1"/>
  <c r="AC80" i="1" s="1"/>
  <c r="Z47" i="1"/>
  <c r="Z52" i="1" s="1"/>
  <c r="Z61" i="1" s="1"/>
  <c r="Z66" i="1" s="1"/>
  <c r="Z75" i="1" s="1"/>
  <c r="Z80" i="1" s="1"/>
  <c r="Z38" i="1"/>
  <c r="AA47" i="1"/>
  <c r="AA52" i="1" s="1"/>
  <c r="AA61" i="1" s="1"/>
  <c r="AA66" i="1" s="1"/>
  <c r="AA75" i="1" s="1"/>
  <c r="AA80" i="1" s="1"/>
  <c r="AA38" i="1"/>
  <c r="G200" i="1" l="1"/>
  <c r="F200" i="1"/>
  <c r="E200" i="1"/>
  <c r="C200" i="1"/>
  <c r="B200" i="1"/>
  <c r="H193" i="1"/>
  <c r="H166" i="1"/>
  <c r="H165" i="1"/>
  <c r="H164" i="1"/>
  <c r="H163" i="1"/>
  <c r="E91" i="1"/>
  <c r="A128" i="1" s="1"/>
  <c r="D91" i="1"/>
  <c r="A127" i="1" s="1"/>
  <c r="C91" i="1"/>
  <c r="A126" i="1" s="1"/>
  <c r="B91" i="1"/>
  <c r="A125" i="1" s="1"/>
  <c r="B29" i="1"/>
  <c r="B95" i="1" s="1"/>
  <c r="B28" i="1"/>
  <c r="B94" i="1" s="1"/>
  <c r="N60" i="1"/>
  <c r="D124" i="1" s="1"/>
  <c r="B27" i="1"/>
  <c r="B93" i="1" s="1"/>
  <c r="N46" i="1"/>
  <c r="N74" i="1" s="1"/>
  <c r="I44" i="1"/>
  <c r="H44" i="1"/>
  <c r="G44" i="1"/>
  <c r="F44" i="1"/>
  <c r="E44" i="1"/>
  <c r="D44" i="1"/>
  <c r="C44" i="1"/>
  <c r="I43" i="1"/>
  <c r="H43" i="1"/>
  <c r="G43" i="1"/>
  <c r="F45" i="1"/>
  <c r="E43" i="1"/>
  <c r="D43" i="1"/>
  <c r="C43" i="1"/>
  <c r="B43" i="1"/>
  <c r="B45" i="1" s="1"/>
  <c r="B26" i="1" s="1"/>
  <c r="C9" i="1"/>
  <c r="H172" i="1" l="1"/>
  <c r="H181" i="1"/>
  <c r="H175" i="1"/>
  <c r="H184" i="1"/>
  <c r="H192" i="1"/>
  <c r="H173" i="1"/>
  <c r="H174" i="1"/>
  <c r="AD44" i="1"/>
  <c r="AD43" i="1"/>
  <c r="D132" i="1"/>
  <c r="D140" i="1" s="1"/>
  <c r="D148" i="1" s="1"/>
  <c r="D162" i="1"/>
  <c r="C176" i="1"/>
  <c r="D137" i="1"/>
  <c r="D138" i="1" s="1"/>
  <c r="B167" i="1"/>
  <c r="C167" i="1"/>
  <c r="D129" i="1"/>
  <c r="D130" i="1" s="1"/>
  <c r="G45" i="1"/>
  <c r="H45" i="1" s="1"/>
  <c r="I45" i="1" s="1"/>
  <c r="C27" i="1"/>
  <c r="C93" i="1" s="1"/>
  <c r="H93" i="1" s="1"/>
  <c r="F137" i="1"/>
  <c r="F138" i="1" s="1"/>
  <c r="F176" i="1"/>
  <c r="G129" i="1"/>
  <c r="G130" i="1" s="1"/>
  <c r="G137" i="1"/>
  <c r="G138" i="1" s="1"/>
  <c r="E137" i="1"/>
  <c r="E138" i="1" s="1"/>
  <c r="E176" i="1"/>
  <c r="F129" i="1"/>
  <c r="F130" i="1" s="1"/>
  <c r="B103" i="1"/>
  <c r="C100" i="1" s="1"/>
  <c r="B129" i="1"/>
  <c r="B137" i="1"/>
  <c r="B176" i="1"/>
  <c r="C129" i="1"/>
  <c r="C130" i="1" s="1"/>
  <c r="C137" i="1"/>
  <c r="C138" i="1" s="1"/>
  <c r="D176" i="1"/>
  <c r="E129" i="1"/>
  <c r="E130" i="1" s="1"/>
  <c r="C45" i="1"/>
  <c r="D45" i="1" s="1"/>
  <c r="B109" i="1"/>
  <c r="C106" i="1" s="1"/>
  <c r="G176" i="1"/>
  <c r="D167" i="1"/>
  <c r="E167" i="1"/>
  <c r="F167" i="1"/>
  <c r="F168" i="1" s="1"/>
  <c r="G167" i="1"/>
  <c r="G155" i="1" l="1"/>
  <c r="K164" i="1"/>
  <c r="D168" i="1"/>
  <c r="I164" i="1"/>
  <c r="B168" i="1"/>
  <c r="N164" i="1"/>
  <c r="G168" i="1"/>
  <c r="L166" i="1"/>
  <c r="E168" i="1"/>
  <c r="J165" i="1"/>
  <c r="C168" i="1"/>
  <c r="I175" i="1"/>
  <c r="F204" i="1"/>
  <c r="C204" i="1"/>
  <c r="E204" i="1"/>
  <c r="B204" i="1"/>
  <c r="D204" i="1"/>
  <c r="G204" i="1"/>
  <c r="D203" i="1"/>
  <c r="F203" i="1"/>
  <c r="E203" i="1"/>
  <c r="C203" i="1"/>
  <c r="G203" i="1"/>
  <c r="B203" i="1"/>
  <c r="H182" i="1"/>
  <c r="H190" i="1"/>
  <c r="H191" i="1"/>
  <c r="H183" i="1"/>
  <c r="D177" i="1"/>
  <c r="G177" i="1"/>
  <c r="B138" i="1"/>
  <c r="G147" i="1"/>
  <c r="C155" i="1"/>
  <c r="D155" i="1"/>
  <c r="B155" i="1"/>
  <c r="F155" i="1"/>
  <c r="B147" i="1"/>
  <c r="E155" i="1"/>
  <c r="F147" i="1"/>
  <c r="E147" i="1"/>
  <c r="D147" i="1"/>
  <c r="C147" i="1"/>
  <c r="M174" i="1"/>
  <c r="F177" i="1"/>
  <c r="L173" i="1"/>
  <c r="E177" i="1"/>
  <c r="J174" i="1"/>
  <c r="C177" i="1"/>
  <c r="J175" i="1"/>
  <c r="I165" i="1"/>
  <c r="I166" i="1"/>
  <c r="D171" i="1"/>
  <c r="K162" i="1"/>
  <c r="K171" i="1" s="1"/>
  <c r="K180" i="1" s="1"/>
  <c r="K189" i="1" s="1"/>
  <c r="I163" i="1"/>
  <c r="L175" i="1"/>
  <c r="B178" i="1"/>
  <c r="B202" i="1" s="1"/>
  <c r="I174" i="1"/>
  <c r="B177" i="1"/>
  <c r="I173" i="1"/>
  <c r="I172" i="1"/>
  <c r="C29" i="1"/>
  <c r="C95" i="1" s="1"/>
  <c r="H95" i="1" s="1"/>
  <c r="M175" i="1"/>
  <c r="M172" i="1"/>
  <c r="L174" i="1"/>
  <c r="L172" i="1"/>
  <c r="J173" i="1"/>
  <c r="K173" i="1"/>
  <c r="J172" i="1"/>
  <c r="M173" i="1"/>
  <c r="D139" i="1"/>
  <c r="G131" i="1"/>
  <c r="J163" i="1"/>
  <c r="J164" i="1"/>
  <c r="D131" i="1"/>
  <c r="J166" i="1"/>
  <c r="C101" i="1"/>
  <c r="E27" i="1"/>
  <c r="C99" i="1"/>
  <c r="C26" i="1"/>
  <c r="C92" i="1" s="1"/>
  <c r="G139" i="1"/>
  <c r="B139" i="1"/>
  <c r="F139" i="1"/>
  <c r="E139" i="1"/>
  <c r="K172" i="1"/>
  <c r="B130" i="1"/>
  <c r="B131" i="1"/>
  <c r="E131" i="1"/>
  <c r="K175" i="1"/>
  <c r="C139" i="1"/>
  <c r="K174" i="1"/>
  <c r="C102" i="1"/>
  <c r="C131" i="1"/>
  <c r="E178" i="1"/>
  <c r="E202" i="1" s="1"/>
  <c r="C178" i="1"/>
  <c r="C202" i="1" s="1"/>
  <c r="F131" i="1"/>
  <c r="N173" i="1"/>
  <c r="N172" i="1"/>
  <c r="N165" i="1"/>
  <c r="C28" i="1"/>
  <c r="C94" i="1" s="1"/>
  <c r="K163" i="1"/>
  <c r="C169" i="1"/>
  <c r="C201" i="1" s="1"/>
  <c r="B169" i="1"/>
  <c r="B201" i="1" s="1"/>
  <c r="F178" i="1"/>
  <c r="F202" i="1" s="1"/>
  <c r="E28" i="1"/>
  <c r="D28" i="1"/>
  <c r="E45" i="1"/>
  <c r="E26" i="1" s="1"/>
  <c r="D26" i="1"/>
  <c r="G169" i="1"/>
  <c r="G201" i="1" s="1"/>
  <c r="N163" i="1"/>
  <c r="C108" i="1"/>
  <c r="M166" i="1"/>
  <c r="M164" i="1"/>
  <c r="F169" i="1"/>
  <c r="F201" i="1" s="1"/>
  <c r="M165" i="1"/>
  <c r="D169" i="1"/>
  <c r="D201" i="1" s="1"/>
  <c r="K166" i="1"/>
  <c r="C107" i="1"/>
  <c r="N166" i="1"/>
  <c r="M163" i="1"/>
  <c r="C105" i="1"/>
  <c r="D178" i="1"/>
  <c r="D202" i="1" s="1"/>
  <c r="E29" i="1"/>
  <c r="D29" i="1"/>
  <c r="L163" i="1"/>
  <c r="L164" i="1"/>
  <c r="L165" i="1"/>
  <c r="E169" i="1"/>
  <c r="E201" i="1" s="1"/>
  <c r="G178" i="1"/>
  <c r="G202" i="1" s="1"/>
  <c r="N174" i="1"/>
  <c r="N175" i="1"/>
  <c r="K165" i="1"/>
  <c r="H92" i="1" l="1"/>
  <c r="H94" i="1"/>
  <c r="H147" i="1"/>
  <c r="H155" i="1"/>
  <c r="H131" i="1"/>
  <c r="H139" i="1"/>
  <c r="L185" i="1"/>
  <c r="N194" i="1"/>
  <c r="J194" i="1"/>
  <c r="K194" i="1"/>
  <c r="J185" i="1"/>
  <c r="M185" i="1"/>
  <c r="N185" i="1"/>
  <c r="D200" i="1"/>
  <c r="D180" i="1"/>
  <c r="D189" i="1" s="1"/>
  <c r="M194" i="1"/>
  <c r="K185" i="1"/>
  <c r="L194" i="1"/>
  <c r="D94" i="1"/>
  <c r="E94" i="1" s="1"/>
  <c r="D95" i="1"/>
  <c r="E95" i="1" s="1"/>
  <c r="D92" i="1"/>
  <c r="E92" i="1" s="1"/>
  <c r="I167" i="1"/>
  <c r="I176" i="1"/>
  <c r="J167" i="1"/>
  <c r="J176" i="1"/>
  <c r="L176" i="1"/>
  <c r="M176" i="1"/>
  <c r="K176" i="1"/>
  <c r="K167" i="1"/>
  <c r="D27" i="1"/>
  <c r="D93" i="1" s="1"/>
  <c r="C103" i="1"/>
  <c r="N176" i="1"/>
  <c r="L167" i="1"/>
  <c r="C109" i="1"/>
  <c r="M167" i="1"/>
  <c r="N167" i="1"/>
  <c r="F94" i="1" l="1"/>
  <c r="E93" i="1"/>
  <c r="F93" i="1" s="1"/>
  <c r="G93" i="1" s="1"/>
  <c r="F95" i="1"/>
  <c r="J95" i="1" l="1"/>
  <c r="G95" i="1"/>
  <c r="J94" i="1"/>
  <c r="G94" i="1"/>
  <c r="J93" i="1"/>
</calcChain>
</file>

<file path=xl/sharedStrings.xml><?xml version="1.0" encoding="utf-8"?>
<sst xmlns="http://schemas.openxmlformats.org/spreadsheetml/2006/main" count="2780" uniqueCount="312">
  <si>
    <t>Local Authority:</t>
  </si>
  <si>
    <t>Moray Council</t>
  </si>
  <si>
    <t>Key: Denotes updates to Default Tooklit</t>
  </si>
  <si>
    <t>Start Year:</t>
  </si>
  <si>
    <t>Household Projections</t>
  </si>
  <si>
    <t>Default</t>
  </si>
  <si>
    <t>2018 Principal</t>
  </si>
  <si>
    <t>2018 High</t>
  </si>
  <si>
    <t>Growth +</t>
  </si>
  <si>
    <t>0.25% Growth 20 Years</t>
  </si>
  <si>
    <t>Existing Need</t>
  </si>
  <si>
    <t>LA HOTOC</t>
  </si>
  <si>
    <t>Years to clear backlog</t>
  </si>
  <si>
    <t>Income, Growth &amp; Distribution</t>
  </si>
  <si>
    <t>Income Data</t>
  </si>
  <si>
    <t>SG Income Data</t>
  </si>
  <si>
    <t xml:space="preserve">   Growth in median income scenario</t>
  </si>
  <si>
    <t>Moderate Real term (Default)</t>
  </si>
  <si>
    <t xml:space="preserve">   Change in income distribution</t>
  </si>
  <si>
    <t>No Change (Core Default)</t>
  </si>
  <si>
    <t xml:space="preserve"> Prices and Affordability</t>
  </si>
  <si>
    <t>Trend Growth</t>
  </si>
  <si>
    <t>Trend Growth (Core default)</t>
  </si>
  <si>
    <t>Percentile</t>
  </si>
  <si>
    <t>Income Ratio</t>
  </si>
  <si>
    <t>Split Need into tenure</t>
  </si>
  <si>
    <t>Rent Growth Assumption</t>
  </si>
  <si>
    <t>Proportion of market who buy</t>
  </si>
  <si>
    <t>Upper income-to-rent threshold</t>
  </si>
  <si>
    <t>Lower income-to-rent threshold</t>
  </si>
  <si>
    <t>Cumulative housing need: All tenures</t>
  </si>
  <si>
    <t>2022-2026</t>
  </si>
  <si>
    <t>2027-2031</t>
  </si>
  <si>
    <t>2032-2036</t>
  </si>
  <si>
    <t>2037-2041</t>
  </si>
  <si>
    <t>Constrained Total</t>
  </si>
  <si>
    <t>Buckie HMA</t>
  </si>
  <si>
    <t>Caringorms National Park HMA</t>
  </si>
  <si>
    <t>Elgin HMA</t>
  </si>
  <si>
    <t>Forres HMA</t>
  </si>
  <si>
    <t>Keith HMA</t>
  </si>
  <si>
    <t>Speyside HMA</t>
  </si>
  <si>
    <t>Default - 5 Year Bands</t>
  </si>
  <si>
    <t>Social Rent</t>
  </si>
  <si>
    <t>BM Rent</t>
  </si>
  <si>
    <t>PRS</t>
  </si>
  <si>
    <t>Buyers</t>
  </si>
  <si>
    <t>Default - Annual</t>
  </si>
  <si>
    <t>Total - all</t>
  </si>
  <si>
    <t>Total  - average per annum</t>
  </si>
  <si>
    <t xml:space="preserve">Cumulative </t>
  </si>
  <si>
    <t>Total</t>
  </si>
  <si>
    <t xml:space="preserve">% Difference </t>
  </si>
  <si>
    <t xml:space="preserve">Year 1-10 estimates </t>
  </si>
  <si>
    <t>Housing Estimates</t>
  </si>
  <si>
    <t>%</t>
  </si>
  <si>
    <t>Social Housing</t>
  </si>
  <si>
    <t>Below Market Housing</t>
  </si>
  <si>
    <t>Market Rent (PRS)</t>
  </si>
  <si>
    <t>Market Housing</t>
  </si>
  <si>
    <t xml:space="preserve">Total </t>
  </si>
  <si>
    <t>Average per annum</t>
  </si>
  <si>
    <t>2021-2025</t>
  </si>
  <si>
    <t>2026-2030</t>
  </si>
  <si>
    <t>2031-2035</t>
  </si>
  <si>
    <t>2036-2040</t>
  </si>
  <si>
    <t>Default Projections: Housing Estimates by Tenure and HMA</t>
  </si>
  <si>
    <t>HMA Share</t>
  </si>
  <si>
    <t>All Scenarios - HMA Share</t>
  </si>
  <si>
    <t>Moray</t>
  </si>
  <si>
    <t xml:space="preserve">RESULTS - Average new build needed, per year, by tenure </t>
  </si>
  <si>
    <t>3 Years</t>
  </si>
  <si>
    <t xml:space="preserve"> START YEAR</t>
  </si>
  <si>
    <t>4 Years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</si>
  <si>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</si>
  <si>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</si>
  <si>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</si>
  <si>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</si>
  <si>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</si>
  <si>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</si>
  <si>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</si>
  <si>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</si>
  <si>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</si>
  <si>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</si>
  <si>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</si>
  <si>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</si>
  <si>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</si>
  <si>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</si>
  <si>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</si>
  <si>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</si>
  <si>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</si>
  <si>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</si>
  <si>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</si>
  <si>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</si>
  <si>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</si>
  <si>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CHOOSE TIME PERIOD</t>
  </si>
  <si>
    <t>5 Years</t>
  </si>
  <si>
    <t>6 Years</t>
  </si>
  <si>
    <t>Core Tool Default Settings</t>
  </si>
  <si>
    <t>User Scenario</t>
  </si>
  <si>
    <t>7 Years</t>
  </si>
  <si>
    <t>2022 - 2026</t>
  </si>
  <si>
    <t>2027 - 2031</t>
  </si>
  <si>
    <t>2032 - 2036</t>
  </si>
  <si>
    <t>2037 - 2041</t>
  </si>
  <si>
    <t>Total (Top Level)</t>
  </si>
  <si>
    <t>RawResultsCore</t>
  </si>
  <si>
    <t>RawResultsScenario</t>
  </si>
  <si>
    <t>Total (Sum of Sub Areas)</t>
  </si>
  <si>
    <t>Top Level</t>
  </si>
  <si>
    <t>Social rent</t>
  </si>
  <si>
    <t>Below Market</t>
  </si>
  <si>
    <t>Summed</t>
  </si>
  <si>
    <t>Constrained</t>
  </si>
  <si>
    <t>2-Moray Council-Buckie HMA</t>
  </si>
  <si>
    <t>Total (Constrained)</t>
  </si>
  <si>
    <t xml:space="preserve"> </t>
  </si>
  <si>
    <t>2-Moray Council-Cairngorms National Park HMA</t>
  </si>
  <si>
    <t>2-Moray Council-Elgin HMA</t>
  </si>
  <si>
    <t>2-Moray Council-Forres HMA</t>
  </si>
  <si>
    <t>2-Moray Council-Keith HMA</t>
  </si>
  <si>
    <t>2-Moray Council-Speyside HMA</t>
  </si>
  <si>
    <t>Blank</t>
  </si>
  <si>
    <t>Cairngorms National Park</t>
  </si>
  <si>
    <t>Elgin</t>
  </si>
  <si>
    <t xml:space="preserve">Forres </t>
  </si>
  <si>
    <t>Keith</t>
  </si>
  <si>
    <t>Speyside</t>
  </si>
  <si>
    <t>5 Year Totals</t>
  </si>
  <si>
    <t>5 Year Banded Totals</t>
  </si>
  <si>
    <t>% Tenure</t>
  </si>
  <si>
    <t>All tenure housing estimates</t>
  </si>
  <si>
    <t>Scenario 1 - Principal</t>
  </si>
  <si>
    <t>Scenario 2 - High Migration</t>
  </si>
  <si>
    <t>Scenario 3 - Growth 0.25%</t>
  </si>
  <si>
    <t>Scenario 3 - Growth @ 0.25% per annum</t>
  </si>
  <si>
    <t>Concealed households</t>
  </si>
  <si>
    <t>Homeless Households</t>
  </si>
  <si>
    <t>Buckie</t>
  </si>
  <si>
    <t>Cairngorms</t>
  </si>
  <si>
    <t>Forres</t>
  </si>
  <si>
    <t>Homeless households &amp; those in temporary accommodation</t>
  </si>
  <si>
    <t>Those in Temporary Accommodation</t>
  </si>
  <si>
    <t>Number of households in temporary accommodation at 31st March 2022</t>
  </si>
  <si>
    <t>2021/22 HL1 statistics: Table 29</t>
  </si>
  <si>
    <t xml:space="preserve">Temporary Accommodation Stock List </t>
  </si>
  <si>
    <t>Most current snapshot from Moray TA stock list</t>
  </si>
  <si>
    <t xml:space="preserve">Current households who would like or need to move as a result of temporary housing </t>
  </si>
  <si>
    <t>2022 Moray HNDA Survey Q27: Main reasons why you would like OR need to move at present: (5) Home is temporary</t>
  </si>
  <si>
    <t>-</t>
  </si>
  <si>
    <t xml:space="preserve">Basis </t>
  </si>
  <si>
    <t>Households with insecure tenure</t>
  </si>
  <si>
    <t>Those with Insecure Tenure</t>
  </si>
  <si>
    <t>Households who have become homeless as a result of insecure tenure</t>
  </si>
  <si>
    <t>2021/22 HL1 statistics: 16(a) Technical reason for application including: (1) Termination of tenancy / mortgage due to rent arrears / default on payments; (2) Other action by landlord resulting in the termination of the tenancy; (4) Loss of service / tied accommodation</t>
  </si>
  <si>
    <t>Current households who would like or need to move as a result of insecure tenure</t>
  </si>
  <si>
    <t>2022 Moray HNDA Survey Q27: Main reasons why you would like OR need to move at present: (33) Evicted by landlord; (34) Thrown out by relatives/friends; (35) Reposession by mortgage/loan company</t>
  </si>
  <si>
    <t>Basis</t>
  </si>
  <si>
    <t>1. Currently sharing amenities with another household but not sharing meals</t>
  </si>
  <si>
    <t>2022 Moray HNDA Survey Q7: Does your household share any rooms with any other person or household? IF YES, which rooms? (2) Kitchen; (3) Bathroom; (4) WC; (5) Other</t>
  </si>
  <si>
    <t>2. Households with waiting list points: sharing amenities</t>
  </si>
  <si>
    <t>Moray Waiting List analysis</t>
  </si>
  <si>
    <t>3. Friends/family no longer willing/able to accommodate</t>
  </si>
  <si>
    <t>2021/22 HL1 statistics: 16(a) Technical reason for application including: (14) Asked to leave</t>
  </si>
  <si>
    <t>Overcrowding</t>
  </si>
  <si>
    <t>1. Households with 1 or bedrooms fewer than needed</t>
  </si>
  <si>
    <t>2022 Moray HNDA Survey Q9: Which of these best describes the number of bedrooms you have in your home? (4) One fewer than needed; (5) Two or more fewer than needed</t>
  </si>
  <si>
    <t>2. Households with 1 or bedrooms fewer than needed EXCLUDING single people</t>
  </si>
  <si>
    <t>2022 Moray HNDA Survey Q9: (4)/(5) cross tabulated for Q44 (1) Single Adult under 60; (2) Single Adult 60+</t>
  </si>
  <si>
    <t>3.  Main Reason - Like or need to move to bigger home</t>
  </si>
  <si>
    <r>
      <t xml:space="preserve">2022 Moray HNDA Survey Q27 (B): Main reasons why you would like OR need to move at present? </t>
    </r>
    <r>
      <rPr>
        <i/>
        <strike/>
        <sz val="12"/>
        <rFont val="Arial"/>
        <family val="2"/>
      </rPr>
      <t>(1) Bigger house;</t>
    </r>
    <r>
      <rPr>
        <i/>
        <sz val="12"/>
        <rFont val="Arial"/>
        <family val="2"/>
      </rPr>
      <t xml:space="preserve"> (36) Overcrowded</t>
    </r>
  </si>
  <si>
    <t xml:space="preserve">4. Households with 1 or bedrooms fewer than needed AND who would need or like to move </t>
  </si>
  <si>
    <t>2022 Moray HNDA Survey Q9: (4)/(5) cross tabulated for Q27 (1)</t>
  </si>
  <si>
    <t>5. Households with waiting list points: Overcrowding 100+ points</t>
  </si>
  <si>
    <t xml:space="preserve">Concealed and Overcrowded </t>
  </si>
  <si>
    <t>1. Households with fewer bedrooms than needed and sharing amenties with another household</t>
  </si>
  <si>
    <t>Analysis: Q9 (4,5) x Filter : Q7 Does your household share any rooms with any other person or household? IF YES, which rooms? =Yes - kitchen, Yes - bathroom</t>
  </si>
  <si>
    <t xml:space="preserve"> Specialist Housing and Housing Related Services</t>
  </si>
  <si>
    <t>Those who require Aids or Adaptations</t>
  </si>
  <si>
    <t xml:space="preserve">1. Households who require installation of aids or adaptations in their current home </t>
  </si>
  <si>
    <t>2022 Moray HNDA Survey Q37 (b) Are there any adaptations anyone in your household needs but don’t currently have? (1) - (12)</t>
  </si>
  <si>
    <t>Those who require Special Forms of Housing</t>
  </si>
  <si>
    <t>1. Households who require special forms of housing</t>
  </si>
  <si>
    <t>2022 Moray HNDA Survey Q35: Do you or anyone in your household have an UNMET NEED for any of the following SPECIAL FORMS OF HOUSING? (1) - (6)</t>
  </si>
  <si>
    <t>2. Main Reason - Need accessible/level access housing</t>
  </si>
  <si>
    <t>2022 Moray HNDA Survey Q27 (B): (25) Need accessible housing; (26) Need level access property</t>
  </si>
  <si>
    <t xml:space="preserve">4. Households who require 'special forms of housing' on housing list e.g. sheltered, retirement, wheelchair, amenity, supported </t>
  </si>
  <si>
    <t xml:space="preserve">Moray Waiting List analysis </t>
  </si>
  <si>
    <t>Those who require Floating Support Services</t>
  </si>
  <si>
    <t>1. Households with an unmet need for support</t>
  </si>
  <si>
    <t>2022 Moray HNDA Survey Q35 (B): Need but don’t receive any of the following SPECIAL FORMS OF SUPPORT</t>
  </si>
  <si>
    <t>Poor Quality Housing</t>
  </si>
  <si>
    <t>1. Property does not meet tolerable standard</t>
  </si>
  <si>
    <t xml:space="preserve">2022 Moray HNDA Survey Q15: Does your property have any condition-related issues? (1) - (6) </t>
  </si>
  <si>
    <t>3. Estimate of BTS Scottish Scottish House Condition Survey (SHCS) Local Authority Tables 2017-2019</t>
  </si>
  <si>
    <t>Moray Measure - BTS properties (SHCS 2019 -5.2%), MC estimate 1% private housing stock</t>
  </si>
  <si>
    <t>4. Number of BTS Homes</t>
  </si>
  <si>
    <t>Moray Council Database</t>
  </si>
  <si>
    <t>Total Existing Need Moray</t>
  </si>
  <si>
    <t>Existing Need - Secondary Data Only (16/12/2022)</t>
  </si>
  <si>
    <t>Moray Total</t>
  </si>
  <si>
    <t>Homeless households in temporary accommodation</t>
  </si>
  <si>
    <t>Concealed households &amp; Overcrowding</t>
  </si>
  <si>
    <t>Specialist Housing Need</t>
  </si>
  <si>
    <t>Poor Quality</t>
  </si>
  <si>
    <t>Existing Need - Primary &amp; Secondary Data (18/01/2023) - Baseline</t>
  </si>
  <si>
    <t>Homeless households  in temporary accommodation</t>
  </si>
  <si>
    <t>Existing Need - Primary &amp; Secondary Data (18/01/2023) - Scenario 1</t>
  </si>
  <si>
    <t>Distribution of existing need by HMA</t>
  </si>
  <si>
    <t>Households</t>
  </si>
  <si>
    <t>Dec Existing Need</t>
  </si>
  <si>
    <t>23/01/2023 Scenario 2</t>
  </si>
  <si>
    <t>Existing Need - Primary &amp; Secondary Data (18/01/2023) - Scenario 2</t>
  </si>
  <si>
    <t>Concealed &amp; overcrowded households</t>
  </si>
  <si>
    <t>HNDA Toolkit Deafult Settings: HoTOC (Existing Need) Components</t>
  </si>
  <si>
    <t>Concealed and Overcrowded HH From the Census (2011) Uprated to the (SHS 2016-2018) Estimates</t>
  </si>
  <si>
    <t>Total Households In Temporary Acommodation at 31 March 2020 (HLN1)</t>
  </si>
  <si>
    <t xml:space="preserve">HoTOC Total </t>
  </si>
  <si>
    <t>Scotland</t>
  </si>
  <si>
    <t>Aberdeen City</t>
  </si>
  <si>
    <t>Aberdeenshire</t>
  </si>
  <si>
    <t>Highland</t>
  </si>
  <si>
    <t xml:space="preserve">MORAY COUNCIL HNDA CALCULATION </t>
  </si>
  <si>
    <t>Temporary Accommodation</t>
  </si>
  <si>
    <t>Moray (Total)</t>
  </si>
  <si>
    <t>Cairngorms NP</t>
  </si>
  <si>
    <t>Households who have moved in past 5 years to achieve security of tenure</t>
  </si>
  <si>
    <t>2022 Moray HNDA Survey Q19: Main reason to move into current home? - (15) Security of  tenure</t>
  </si>
  <si>
    <t>2022 Moray HNDA Survey Q27 (B): Main reasons why you would like OR need to move at present? (1) Bigger house; (36) Overcrowded</t>
  </si>
  <si>
    <t>2. Serious problem with poor condition</t>
  </si>
  <si>
    <t xml:space="preserve">2022 Moray HNDA Survey Q11 (Serious problem): The condition of your home is poor with repairs and maintenance needed </t>
  </si>
  <si>
    <t xml:space="preserve">New Household Formation </t>
  </si>
  <si>
    <t>1. New households formation by area</t>
  </si>
  <si>
    <r>
      <t>2022 Moray HNDA Survey Q22: H</t>
    </r>
    <r>
      <rPr>
        <sz val="12"/>
        <color theme="1"/>
        <rFont val="Arial"/>
        <family val="2"/>
      </rPr>
      <t>ow many different properties are they likely to need x Q23 (D): Where are they likely to live?</t>
    </r>
    <r>
      <rPr>
        <sz val="12"/>
        <rFont val="Arial"/>
        <family val="2"/>
      </rPr>
      <t>*</t>
    </r>
  </si>
  <si>
    <t xml:space="preserve">This is the total number of households likely to form* For breakdown of where they are likely to live see bottom of this worksheet. </t>
  </si>
  <si>
    <t>Analysis : Q9(4,5)</t>
  </si>
  <si>
    <t>Filter : Q7 Does your household share any rooms with any other person or household? IF YES, which rooms? =Yes - kitchen, Yes - bathroom</t>
  </si>
  <si>
    <t>Weight : Rim Weight RW1</t>
  </si>
  <si>
    <t>Cells : Counts, Break %, Respondents</t>
  </si>
  <si>
    <t>Counts</t>
  </si>
  <si>
    <t>Break %</t>
  </si>
  <si>
    <t>Respondents</t>
  </si>
  <si>
    <t>Base</t>
  </si>
  <si>
    <t>Unweighted</t>
  </si>
  <si>
    <t>Weighted</t>
  </si>
  <si>
    <t>Q9 Thinking about for the number of people in your household, which of these options best describes the number of bedrooms you have in your home?</t>
  </si>
  <si>
    <t>One fewer than needed</t>
  </si>
  <si>
    <t>Two or more fewer than needed</t>
  </si>
  <si>
    <t>Overcrowded households</t>
  </si>
  <si>
    <t>% Total</t>
  </si>
  <si>
    <t>Concealed &amp; Overcrowded households</t>
  </si>
  <si>
    <t>List of Data Tables | National Records of Scotland (nrscotland.gov.uk)</t>
  </si>
  <si>
    <t>Moray Low Migration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</si>
  <si>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</si>
  <si>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</si>
  <si>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</si>
  <si>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</si>
  <si>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</si>
  <si>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</si>
  <si>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</si>
  <si>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</si>
  <si>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</si>
  <si>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</si>
  <si>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</si>
  <si>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</si>
  <si>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</si>
  <si>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</si>
  <si>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</si>
  <si>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</si>
  <si>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</si>
  <si>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</si>
  <si>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</si>
  <si>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</si>
  <si>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</si>
  <si>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Change in Profile</t>
  </si>
  <si>
    <t>Cummulative</t>
  </si>
  <si>
    <t>% Change</t>
  </si>
  <si>
    <t>Moray Principal</t>
  </si>
  <si>
    <t>Moray High Migration</t>
  </si>
  <si>
    <t>Moray Growth @2.5%</t>
  </si>
  <si>
    <t>Households 2001</t>
  </si>
  <si>
    <t>Households 2011</t>
  </si>
  <si>
    <t>Households 2021</t>
  </si>
  <si>
    <t>% Change 2011-21</t>
  </si>
  <si>
    <t>% Change 2001-21</t>
  </si>
  <si>
    <t xml:space="preserve">Scotland </t>
  </si>
  <si>
    <t>20 Year  Change</t>
  </si>
  <si>
    <t>Avg Annual</t>
  </si>
  <si>
    <t>2018 Low</t>
  </si>
  <si>
    <t>Growth @ 0.25%</t>
  </si>
  <si>
    <t xml:space="preserve">Worksheet </t>
  </si>
  <si>
    <t>Moray HNDA Calculation Element</t>
  </si>
  <si>
    <t>Moray Existing Need Calculation</t>
  </si>
  <si>
    <t>Moray 2022 HNDA Survey Outcomes for Existing Need Calculation Components</t>
  </si>
  <si>
    <t>NRS 2018-based Household Projections - Principal, High Migration &amp; Growth Scenario</t>
  </si>
  <si>
    <t xml:space="preserve">Summary of HNDA Toolkit Outcomes including Scenarios for Principal, High Migration &amp; Growth </t>
  </si>
  <si>
    <t>Moray 2022 Default HNDA Toolkit Outcomes</t>
  </si>
  <si>
    <t>Moray 2022 HNDA Toolkit Outcomes - Principal Scenario</t>
  </si>
  <si>
    <t>Moray 2022 HNDA Toolkit Outcomes - High Migration Scenario</t>
  </si>
  <si>
    <t>Moray 2022 HNDA Toolkit Outcomes - Growth Scenario</t>
  </si>
  <si>
    <t>Scenario 1</t>
  </si>
  <si>
    <t>Scenario 2</t>
  </si>
  <si>
    <t>Scenario 1 - 5 Year Bands</t>
  </si>
  <si>
    <t>Scenario 1 - Annual</t>
  </si>
  <si>
    <t>Scenario 2 - 5 Year Bands</t>
  </si>
  <si>
    <t>Scenario 2 - Annual</t>
  </si>
  <si>
    <t>Scenario 3 - 5 Year Bands</t>
  </si>
  <si>
    <t>Scenario 3 - Annual</t>
  </si>
  <si>
    <t>Scenario 1 Projections: Housing Estimates by Tenure and HMA</t>
  </si>
  <si>
    <t>Scenario 2 Projections: Housing Estimates by Tenure and HMA</t>
  </si>
  <si>
    <t>Scenario 3 Projections: Housing Estimates by Tenure and HMA</t>
  </si>
  <si>
    <t>Scenario 2 - High Migration Projections: Housing Estimates by Tenure and HMA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</si>
</sst>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%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0"/>
      <color rgb="FF0000FF"/>
      <name val="Calibri"/>
      <family val="2"/>
    </font>
    <font>
      <b/>
      <sz val="14"/>
      <color theme="1"/>
      <name val="Calibri"/>
      <family val="2"/>
    </font>
    <font>
      <sz val="10"/>
      <name val="Calibri"/>
      <family val="2"/>
    </font>
    <font>
      <sz val="10"/>
      <color rgb="FF0000FF"/>
      <name val="Calibri"/>
      <family val="2"/>
    </font>
    <font>
      <b/>
      <sz val="16"/>
      <color rgb="FFFF0000"/>
      <name val="Calibri"/>
      <family val="2"/>
    </font>
    <font>
      <sz val="16"/>
      <name val="Calibri"/>
      <family val="2"/>
    </font>
    <font>
      <b/>
      <sz val="16"/>
      <name val="Calibri"/>
      <family val="2"/>
    </font>
    <font>
      <b/>
      <sz val="16"/>
      <name val="Arial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sz val="8"/>
      <name val="Calibri"/>
      <family val="2"/>
      <scheme val="minor"/>
    </font>
    <font>
      <sz val="11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i/>
      <sz val="12"/>
      <name val="Arial"/>
      <family val="2"/>
    </font>
    <font>
      <i/>
      <strike/>
      <sz val="12"/>
      <name val="Arial"/>
      <family val="2"/>
    </font>
    <font>
      <i/>
      <sz val="12"/>
      <color rgb="FF000000"/>
      <name val="Arial"/>
      <family val="2"/>
    </font>
    <font>
      <sz val="12"/>
      <color rgb="FFFF0000"/>
      <name val="Arial"/>
      <family val="2"/>
    </font>
    <font>
      <b/>
      <sz val="16"/>
      <color theme="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Calibri"/>
      <family val="2"/>
      <scheme val="minor"/>
    </font>
    <font>
      <i/>
      <sz val="12"/>
      <color theme="5"/>
      <name val="Arial"/>
      <family val="2"/>
    </font>
    <font>
      <sz val="9"/>
      <color rgb="FF000000"/>
      <name val="Arial"/>
      <family val="2"/>
    </font>
    <font>
      <b/>
      <sz val="7.5"/>
      <color rgb="FF404040"/>
      <name val="Arial"/>
      <family val="2"/>
    </font>
    <font>
      <b/>
      <sz val="11"/>
      <color rgb="FF000000"/>
      <name val="Calibri"/>
      <family val="2"/>
    </font>
    <font>
      <sz val="7.5"/>
      <color rgb="FF404040"/>
      <name val="Arial"/>
      <family val="2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thick">
        <color theme="4" tint="0.499984740745262"/>
      </top>
      <bottom style="thin">
        <color indexed="64"/>
      </bottom>
      <diagonal/>
    </border>
    <border>
      <left/>
      <right/>
      <top style="thick">
        <color theme="4" tint="0.499984740745262"/>
      </top>
      <bottom style="thin">
        <color indexed="64"/>
      </bottom>
      <diagonal/>
    </border>
    <border>
      <left/>
      <right style="thin">
        <color indexed="64"/>
      </right>
      <top style="thick">
        <color theme="4" tint="0.499984740745262"/>
      </top>
      <bottom style="thin">
        <color indexed="64"/>
      </bottom>
      <diagonal/>
    </border>
    <border>
      <left style="medium">
        <color rgb="FF404040"/>
      </left>
      <right style="medium">
        <color rgb="FF404040"/>
      </right>
      <top style="medium">
        <color rgb="FF404040"/>
      </top>
      <bottom/>
      <diagonal/>
    </border>
    <border>
      <left style="medium">
        <color rgb="FF404040"/>
      </left>
      <right style="medium">
        <color rgb="FF404040"/>
      </right>
      <top/>
      <bottom/>
      <diagonal/>
    </border>
    <border>
      <left style="medium">
        <color rgb="FF404040"/>
      </left>
      <right style="medium">
        <color rgb="FF404040"/>
      </right>
      <top/>
      <bottom style="medium">
        <color rgb="FF404040"/>
      </bottom>
      <diagonal/>
    </border>
    <border>
      <left/>
      <right style="medium">
        <color rgb="FF404040"/>
      </right>
      <top/>
      <bottom/>
      <diagonal/>
    </border>
    <border>
      <left style="medium">
        <color rgb="FF404040"/>
      </left>
      <right style="medium">
        <color rgb="FF404040"/>
      </right>
      <top style="medium">
        <color rgb="FF404040"/>
      </top>
      <bottom style="medium">
        <color rgb="FF404040"/>
      </bottom>
      <diagonal/>
    </border>
    <border>
      <left/>
      <right style="medium">
        <color rgb="FF404040"/>
      </right>
      <top/>
      <bottom style="medium">
        <color rgb="FF40404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7" fillId="0" borderId="30" applyNumberFormat="0" applyFill="0" applyAlignment="0" applyProtection="0"/>
    <xf numFmtId="0" fontId="28" fillId="0" borderId="0" applyNumberFormat="0" applyFill="0" applyBorder="0" applyAlignment="0" applyProtection="0"/>
    <xf numFmtId="0" fontId="35" fillId="0" borderId="0"/>
    <xf numFmtId="0" fontId="46" fillId="0" borderId="0"/>
  </cellStyleXfs>
  <cellXfs count="424">
    <xf numFmtId="0" fontId="0" fillId="0" borderId="0" xfId="0"/>
    <xf numFmtId="0" fontId="5" fillId="2" borderId="1" xfId="3" applyFont="1" applyBorder="1" applyAlignment="1">
      <alignment horizontal="center"/>
    </xf>
    <xf numFmtId="0" fontId="6" fillId="3" borderId="1" xfId="4" applyFont="1" applyBorder="1" applyAlignment="1">
      <alignment horizontal="center"/>
    </xf>
    <xf numFmtId="9" fontId="6" fillId="4" borderId="1" xfId="4" applyNumberFormat="1" applyFont="1" applyFill="1" applyBorder="1" applyAlignment="1">
      <alignment horizontal="center"/>
    </xf>
    <xf numFmtId="0" fontId="6" fillId="0" borderId="0" xfId="0" applyFont="1"/>
    <xf numFmtId="9" fontId="6" fillId="3" borderId="1" xfId="4" applyNumberFormat="1" applyFont="1" applyBorder="1" applyAlignment="1">
      <alignment horizontal="center"/>
    </xf>
    <xf numFmtId="0" fontId="6" fillId="4" borderId="1" xfId="4" quotePrefix="1" applyFont="1" applyFill="1" applyBorder="1" applyAlignment="1">
      <alignment horizontal="center"/>
    </xf>
    <xf numFmtId="1" fontId="6" fillId="3" borderId="1" xfId="1" applyNumberFormat="1" applyFont="1" applyFill="1" applyBorder="1" applyAlignment="1">
      <alignment horizontal="center"/>
    </xf>
    <xf numFmtId="0" fontId="5" fillId="2" borderId="1" xfId="3" applyFont="1" applyBorder="1" applyAlignment="1">
      <alignment horizontal="center" wrapText="1"/>
    </xf>
    <xf numFmtId="164" fontId="6" fillId="3" borderId="1" xfId="1" applyNumberFormat="1" applyFont="1" applyFill="1" applyBorder="1" applyAlignment="1">
      <alignment horizontal="center"/>
    </xf>
    <xf numFmtId="0" fontId="7" fillId="5" borderId="1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/>
    </xf>
    <xf numFmtId="165" fontId="6" fillId="0" borderId="1" xfId="1" applyNumberFormat="1" applyFont="1" applyBorder="1"/>
    <xf numFmtId="165" fontId="6" fillId="0" borderId="0" xfId="0" applyNumberFormat="1" applyFont="1"/>
    <xf numFmtId="9" fontId="8" fillId="3" borderId="0" xfId="4" applyNumberFormat="1" applyFont="1" applyBorder="1" applyAlignment="1">
      <alignment horizontal="center" wrapText="1"/>
    </xf>
    <xf numFmtId="0" fontId="10" fillId="6" borderId="5" xfId="0" applyFont="1" applyFill="1" applyBorder="1"/>
    <xf numFmtId="0" fontId="8" fillId="7" borderId="4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0" borderId="0" xfId="0" applyFont="1"/>
    <xf numFmtId="0" fontId="6" fillId="7" borderId="6" xfId="0" applyFont="1" applyFill="1" applyBorder="1"/>
    <xf numFmtId="0" fontId="6" fillId="7" borderId="1" xfId="0" applyFont="1" applyFill="1" applyBorder="1"/>
    <xf numFmtId="0" fontId="6" fillId="7" borderId="7" xfId="0" applyFont="1" applyFill="1" applyBorder="1"/>
    <xf numFmtId="0" fontId="11" fillId="6" borderId="8" xfId="0" applyFont="1" applyFill="1" applyBorder="1"/>
    <xf numFmtId="165" fontId="11" fillId="6" borderId="9" xfId="0" applyNumberFormat="1" applyFont="1" applyFill="1" applyBorder="1"/>
    <xf numFmtId="0" fontId="11" fillId="6" borderId="10" xfId="0" applyFont="1" applyFill="1" applyBorder="1"/>
    <xf numFmtId="165" fontId="11" fillId="6" borderId="11" xfId="0" applyNumberFormat="1" applyFont="1" applyFill="1" applyBorder="1"/>
    <xf numFmtId="0" fontId="11" fillId="6" borderId="0" xfId="0" applyFont="1" applyFill="1"/>
    <xf numFmtId="165" fontId="11" fillId="6" borderId="10" xfId="0" applyNumberFormat="1" applyFont="1" applyFill="1" applyBorder="1"/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6" fillId="7" borderId="16" xfId="0" applyFont="1" applyFill="1" applyBorder="1"/>
    <xf numFmtId="165" fontId="6" fillId="0" borderId="1" xfId="1" applyNumberFormat="1" applyFont="1" applyBorder="1" applyAlignment="1">
      <alignment vertical="center" wrapText="1"/>
    </xf>
    <xf numFmtId="0" fontId="6" fillId="7" borderId="17" xfId="0" applyFont="1" applyFill="1" applyBorder="1"/>
    <xf numFmtId="165" fontId="11" fillId="0" borderId="18" xfId="1" applyNumberFormat="1" applyFont="1" applyBorder="1" applyAlignment="1">
      <alignment vertical="center" wrapText="1"/>
    </xf>
    <xf numFmtId="0" fontId="0" fillId="0" borderId="10" xfId="0" applyBorder="1"/>
    <xf numFmtId="9" fontId="11" fillId="0" borderId="11" xfId="2" applyFont="1" applyBorder="1" applyAlignment="1">
      <alignment vertical="center" wrapText="1"/>
    </xf>
    <xf numFmtId="0" fontId="4" fillId="5" borderId="1" xfId="0" applyFont="1" applyFill="1" applyBorder="1"/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wrapText="1"/>
    </xf>
    <xf numFmtId="0" fontId="3" fillId="0" borderId="0" xfId="0" applyFont="1"/>
    <xf numFmtId="0" fontId="6" fillId="9" borderId="1" xfId="0" applyFont="1" applyFill="1" applyBorder="1" applyAlignment="1">
      <alignment vertical="center"/>
    </xf>
    <xf numFmtId="9" fontId="6" fillId="0" borderId="1" xfId="2" applyFont="1" applyBorder="1" applyAlignment="1">
      <alignment horizontal="center" vertical="center" wrapText="1"/>
    </xf>
    <xf numFmtId="0" fontId="6" fillId="0" borderId="1" xfId="0" applyFont="1" applyBorder="1"/>
    <xf numFmtId="9" fontId="6" fillId="0" borderId="1" xfId="2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165" fontId="11" fillId="0" borderId="20" xfId="1" applyNumberFormat="1" applyFont="1" applyBorder="1" applyAlignment="1">
      <alignment vertical="center" wrapText="1"/>
    </xf>
    <xf numFmtId="165" fontId="11" fillId="0" borderId="0" xfId="1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9" fontId="6" fillId="0" borderId="1" xfId="0" applyNumberFormat="1" applyFont="1" applyBorder="1"/>
    <xf numFmtId="165" fontId="6" fillId="10" borderId="1" xfId="1" applyNumberFormat="1" applyFont="1" applyFill="1" applyBorder="1"/>
    <xf numFmtId="0" fontId="6" fillId="7" borderId="12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4" fillId="0" borderId="0" xfId="0" applyFont="1"/>
    <xf numFmtId="0" fontId="4" fillId="11" borderId="0" xfId="0" applyFont="1" applyFill="1"/>
    <xf numFmtId="0" fontId="12" fillId="12" borderId="0" xfId="0" applyFont="1" applyFill="1" applyAlignment="1">
      <alignment horizontal="center"/>
    </xf>
    <xf numFmtId="0" fontId="13" fillId="12" borderId="0" xfId="0" applyFont="1" applyFill="1"/>
    <xf numFmtId="0" fontId="14" fillId="12" borderId="0" xfId="0" applyFont="1" applyFill="1"/>
    <xf numFmtId="0" fontId="12" fillId="12" borderId="0" xfId="0" applyFont="1" applyFill="1"/>
    <xf numFmtId="0" fontId="15" fillId="12" borderId="0" xfId="0" applyFont="1" applyFill="1"/>
    <xf numFmtId="0" fontId="15" fillId="13" borderId="0" xfId="0" applyFont="1" applyFill="1"/>
    <xf numFmtId="0" fontId="16" fillId="12" borderId="1" xfId="0" applyFont="1" applyFill="1" applyBorder="1" applyAlignment="1">
      <alignment horizontal="right" vertical="center" wrapText="1"/>
    </xf>
    <xf numFmtId="0" fontId="16" fillId="14" borderId="1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right" wrapText="1"/>
    </xf>
    <xf numFmtId="0" fontId="17" fillId="14" borderId="1" xfId="0" applyFont="1" applyFill="1" applyBorder="1"/>
    <xf numFmtId="0" fontId="14" fillId="12" borderId="7" xfId="0" applyFont="1" applyFill="1" applyBorder="1" applyAlignment="1">
      <alignment horizontal="right"/>
    </xf>
    <xf numFmtId="0" fontId="14" fillId="12" borderId="7" xfId="0" applyFont="1" applyFill="1" applyBorder="1"/>
    <xf numFmtId="0" fontId="14" fillId="12" borderId="23" xfId="0" applyFont="1" applyFill="1" applyBorder="1" applyAlignment="1">
      <alignment horizontal="right"/>
    </xf>
    <xf numFmtId="0" fontId="14" fillId="12" borderId="23" xfId="0" applyFont="1" applyFill="1" applyBorder="1"/>
    <xf numFmtId="0" fontId="20" fillId="15" borderId="24" xfId="0" applyFont="1" applyFill="1" applyBorder="1" applyAlignment="1">
      <alignment horizontal="center"/>
    </xf>
    <xf numFmtId="0" fontId="20" fillId="15" borderId="0" xfId="0" applyFont="1" applyFill="1" applyAlignment="1">
      <alignment horizontal="center"/>
    </xf>
    <xf numFmtId="0" fontId="20" fillId="15" borderId="25" xfId="0" applyFont="1" applyFill="1" applyBorder="1" applyAlignment="1">
      <alignment horizontal="center"/>
    </xf>
    <xf numFmtId="0" fontId="20" fillId="16" borderId="24" xfId="0" applyFont="1" applyFill="1" applyBorder="1" applyAlignment="1">
      <alignment horizontal="center"/>
    </xf>
    <xf numFmtId="0" fontId="20" fillId="16" borderId="0" xfId="0" applyFont="1" applyFill="1" applyAlignment="1">
      <alignment horizontal="center"/>
    </xf>
    <xf numFmtId="0" fontId="20" fillId="16" borderId="25" xfId="0" applyFont="1" applyFill="1" applyBorder="1" applyAlignment="1">
      <alignment horizontal="center"/>
    </xf>
    <xf numFmtId="3" fontId="14" fillId="15" borderId="24" xfId="0" applyNumberFormat="1" applyFont="1" applyFill="1" applyBorder="1" applyAlignment="1">
      <alignment horizontal="center"/>
    </xf>
    <xf numFmtId="3" fontId="14" fillId="15" borderId="0" xfId="0" applyNumberFormat="1" applyFont="1" applyFill="1" applyAlignment="1">
      <alignment horizontal="center"/>
    </xf>
    <xf numFmtId="3" fontId="14" fillId="15" borderId="25" xfId="0" applyNumberFormat="1" applyFont="1" applyFill="1" applyBorder="1" applyAlignment="1">
      <alignment horizontal="center"/>
    </xf>
    <xf numFmtId="3" fontId="14" fillId="16" borderId="24" xfId="0" applyNumberFormat="1" applyFont="1" applyFill="1" applyBorder="1" applyAlignment="1">
      <alignment horizontal="center"/>
    </xf>
    <xf numFmtId="3" fontId="14" fillId="16" borderId="0" xfId="0" applyNumberFormat="1" applyFont="1" applyFill="1" applyAlignment="1">
      <alignment horizontal="center"/>
    </xf>
    <xf numFmtId="3" fontId="14" fillId="16" borderId="25" xfId="0" applyNumberFormat="1" applyFont="1" applyFill="1" applyBorder="1" applyAlignment="1">
      <alignment horizontal="center"/>
    </xf>
    <xf numFmtId="3" fontId="14" fillId="17" borderId="24" xfId="0" applyNumberFormat="1" applyFont="1" applyFill="1" applyBorder="1" applyAlignment="1">
      <alignment horizontal="center"/>
    </xf>
    <xf numFmtId="3" fontId="14" fillId="17" borderId="0" xfId="0" applyNumberFormat="1" applyFont="1" applyFill="1" applyAlignment="1">
      <alignment horizontal="center"/>
    </xf>
    <xf numFmtId="3" fontId="14" fillId="17" borderId="25" xfId="0" applyNumberFormat="1" applyFont="1" applyFill="1" applyBorder="1" applyAlignment="1">
      <alignment horizontal="center"/>
    </xf>
    <xf numFmtId="3" fontId="14" fillId="18" borderId="24" xfId="0" applyNumberFormat="1" applyFont="1" applyFill="1" applyBorder="1" applyAlignment="1">
      <alignment horizontal="center"/>
    </xf>
    <xf numFmtId="3" fontId="14" fillId="18" borderId="0" xfId="0" applyNumberFormat="1" applyFont="1" applyFill="1" applyAlignment="1">
      <alignment horizontal="center"/>
    </xf>
    <xf numFmtId="3" fontId="14" fillId="18" borderId="25" xfId="0" applyNumberFormat="1" applyFont="1" applyFill="1" applyBorder="1" applyAlignment="1">
      <alignment horizontal="center"/>
    </xf>
    <xf numFmtId="3" fontId="14" fillId="12" borderId="0" xfId="0" applyNumberFormat="1" applyFont="1" applyFill="1"/>
    <xf numFmtId="0" fontId="20" fillId="12" borderId="23" xfId="0" applyFont="1" applyFill="1" applyBorder="1" applyAlignment="1">
      <alignment horizontal="right"/>
    </xf>
    <xf numFmtId="0" fontId="20" fillId="12" borderId="23" xfId="0" applyFont="1" applyFill="1" applyBorder="1"/>
    <xf numFmtId="3" fontId="20" fillId="19" borderId="24" xfId="0" applyNumberFormat="1" applyFont="1" applyFill="1" applyBorder="1" applyAlignment="1">
      <alignment horizontal="center"/>
    </xf>
    <xf numFmtId="3" fontId="20" fillId="19" borderId="0" xfId="0" applyNumberFormat="1" applyFont="1" applyFill="1" applyAlignment="1">
      <alignment horizontal="center"/>
    </xf>
    <xf numFmtId="3" fontId="20" fillId="19" borderId="25" xfId="0" applyNumberFormat="1" applyFont="1" applyFill="1" applyBorder="1" applyAlignment="1">
      <alignment horizontal="center"/>
    </xf>
    <xf numFmtId="3" fontId="20" fillId="20" borderId="24" xfId="0" applyNumberFormat="1" applyFont="1" applyFill="1" applyBorder="1" applyAlignment="1">
      <alignment horizontal="center"/>
    </xf>
    <xf numFmtId="3" fontId="20" fillId="20" borderId="0" xfId="0" applyNumberFormat="1" applyFont="1" applyFill="1" applyAlignment="1">
      <alignment horizontal="center"/>
    </xf>
    <xf numFmtId="3" fontId="20" fillId="20" borderId="25" xfId="0" applyNumberFormat="1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0" fontId="21" fillId="12" borderId="0" xfId="0" applyFont="1" applyFill="1"/>
    <xf numFmtId="0" fontId="20" fillId="12" borderId="6" xfId="0" applyFont="1" applyFill="1" applyBorder="1" applyAlignment="1">
      <alignment horizontal="right"/>
    </xf>
    <xf numFmtId="0" fontId="20" fillId="12" borderId="6" xfId="0" applyFont="1" applyFill="1" applyBorder="1"/>
    <xf numFmtId="3" fontId="20" fillId="19" borderId="21" xfId="0" applyNumberFormat="1" applyFont="1" applyFill="1" applyBorder="1" applyAlignment="1">
      <alignment horizontal="center"/>
    </xf>
    <xf numFmtId="3" fontId="20" fillId="19" borderId="22" xfId="0" applyNumberFormat="1" applyFont="1" applyFill="1" applyBorder="1" applyAlignment="1">
      <alignment horizontal="center"/>
    </xf>
    <xf numFmtId="3" fontId="20" fillId="19" borderId="26" xfId="0" applyNumberFormat="1" applyFont="1" applyFill="1" applyBorder="1" applyAlignment="1">
      <alignment horizontal="center"/>
    </xf>
    <xf numFmtId="3" fontId="20" fillId="20" borderId="21" xfId="0" applyNumberFormat="1" applyFont="1" applyFill="1" applyBorder="1" applyAlignment="1">
      <alignment horizontal="center"/>
    </xf>
    <xf numFmtId="3" fontId="20" fillId="20" borderId="22" xfId="0" applyNumberFormat="1" applyFont="1" applyFill="1" applyBorder="1" applyAlignment="1">
      <alignment horizontal="center"/>
    </xf>
    <xf numFmtId="3" fontId="20" fillId="20" borderId="26" xfId="0" applyNumberFormat="1" applyFont="1" applyFill="1" applyBorder="1" applyAlignment="1">
      <alignment horizontal="center"/>
    </xf>
    <xf numFmtId="0" fontId="20" fillId="12" borderId="0" xfId="0" applyFont="1" applyFill="1" applyAlignment="1">
      <alignment horizontal="right"/>
    </xf>
    <xf numFmtId="0" fontId="20" fillId="12" borderId="0" xfId="0" applyFont="1" applyFill="1"/>
    <xf numFmtId="2" fontId="20" fillId="12" borderId="2" xfId="0" applyNumberFormat="1" applyFont="1" applyFill="1" applyBorder="1" applyAlignment="1">
      <alignment horizontal="right" wrapText="1"/>
    </xf>
    <xf numFmtId="0" fontId="20" fillId="12" borderId="4" xfId="0" applyFont="1" applyFill="1" applyBorder="1"/>
    <xf numFmtId="3" fontId="14" fillId="19" borderId="24" xfId="0" applyNumberFormat="1" applyFont="1" applyFill="1" applyBorder="1" applyAlignment="1">
      <alignment horizontal="center"/>
    </xf>
    <xf numFmtId="3" fontId="14" fillId="19" borderId="0" xfId="0" applyNumberFormat="1" applyFont="1" applyFill="1" applyAlignment="1">
      <alignment horizontal="center"/>
    </xf>
    <xf numFmtId="3" fontId="14" fillId="19" borderId="25" xfId="0" applyNumberFormat="1" applyFont="1" applyFill="1" applyBorder="1" applyAlignment="1">
      <alignment horizontal="center"/>
    </xf>
    <xf numFmtId="3" fontId="14" fillId="20" borderId="24" xfId="0" applyNumberFormat="1" applyFont="1" applyFill="1" applyBorder="1" applyAlignment="1">
      <alignment horizontal="center"/>
    </xf>
    <xf numFmtId="3" fontId="14" fillId="20" borderId="0" xfId="0" applyNumberFormat="1" applyFont="1" applyFill="1" applyAlignment="1">
      <alignment horizontal="center"/>
    </xf>
    <xf numFmtId="3" fontId="14" fillId="20" borderId="25" xfId="0" applyNumberFormat="1" applyFont="1" applyFill="1" applyBorder="1" applyAlignment="1">
      <alignment horizontal="center"/>
    </xf>
    <xf numFmtId="0" fontId="14" fillId="12" borderId="0" xfId="0" applyFont="1" applyFill="1" applyAlignment="1">
      <alignment horizontal="right"/>
    </xf>
    <xf numFmtId="0" fontId="14" fillId="12" borderId="24" xfId="0" applyFont="1" applyFill="1" applyBorder="1" applyAlignment="1">
      <alignment horizontal="right"/>
    </xf>
    <xf numFmtId="3" fontId="14" fillId="16" borderId="27" xfId="0" applyNumberFormat="1" applyFont="1" applyFill="1" applyBorder="1" applyAlignment="1">
      <alignment horizontal="center"/>
    </xf>
    <xf numFmtId="3" fontId="14" fillId="16" borderId="28" xfId="0" applyNumberFormat="1" applyFont="1" applyFill="1" applyBorder="1" applyAlignment="1">
      <alignment horizontal="center"/>
    </xf>
    <xf numFmtId="3" fontId="14" fillId="16" borderId="29" xfId="0" applyNumberFormat="1" applyFont="1" applyFill="1" applyBorder="1" applyAlignment="1">
      <alignment horizontal="center"/>
    </xf>
    <xf numFmtId="0" fontId="20" fillId="12" borderId="24" xfId="0" applyFont="1" applyFill="1" applyBorder="1" applyAlignment="1">
      <alignment horizontal="right"/>
    </xf>
    <xf numFmtId="0" fontId="20" fillId="12" borderId="21" xfId="0" applyFont="1" applyFill="1" applyBorder="1" applyAlignment="1">
      <alignment horizontal="right"/>
    </xf>
    <xf numFmtId="0" fontId="12" fillId="11" borderId="0" xfId="0" applyFont="1" applyFill="1" applyAlignment="1">
      <alignment horizontal="center"/>
    </xf>
    <xf numFmtId="3" fontId="14" fillId="15" borderId="27" xfId="0" applyNumberFormat="1" applyFont="1" applyFill="1" applyBorder="1" applyAlignment="1">
      <alignment horizontal="center"/>
    </xf>
    <xf numFmtId="3" fontId="14" fillId="15" borderId="28" xfId="0" applyNumberFormat="1" applyFont="1" applyFill="1" applyBorder="1" applyAlignment="1">
      <alignment horizontal="center"/>
    </xf>
    <xf numFmtId="0" fontId="14" fillId="11" borderId="3" xfId="0" applyFont="1" applyFill="1" applyBorder="1" applyAlignment="1">
      <alignment horizontal="right"/>
    </xf>
    <xf numFmtId="0" fontId="20" fillId="11" borderId="3" xfId="0" applyFont="1" applyFill="1" applyBorder="1"/>
    <xf numFmtId="0" fontId="14" fillId="11" borderId="28" xfId="0" applyFont="1" applyFill="1" applyBorder="1" applyAlignment="1">
      <alignment horizontal="right"/>
    </xf>
    <xf numFmtId="0" fontId="20" fillId="11" borderId="28" xfId="0" applyFont="1" applyFill="1" applyBorder="1"/>
    <xf numFmtId="0" fontId="22" fillId="12" borderId="0" xfId="0" applyFont="1" applyFill="1"/>
    <xf numFmtId="0" fontId="11" fillId="10" borderId="0" xfId="0" applyFont="1" applyFill="1"/>
    <xf numFmtId="0" fontId="11" fillId="10" borderId="0" xfId="0" applyFont="1" applyFill="1" applyAlignment="1">
      <alignment horizontal="center"/>
    </xf>
    <xf numFmtId="43" fontId="24" fillId="21" borderId="0" xfId="1" applyFont="1" applyFill="1"/>
    <xf numFmtId="165" fontId="11" fillId="22" borderId="1" xfId="1" applyNumberFormat="1" applyFont="1" applyFill="1" applyBorder="1" applyAlignment="1">
      <alignment vertical="center" wrapText="1"/>
    </xf>
    <xf numFmtId="0" fontId="11" fillId="22" borderId="19" xfId="0" applyFont="1" applyFill="1" applyBorder="1"/>
    <xf numFmtId="0" fontId="11" fillId="22" borderId="1" xfId="0" applyFont="1" applyFill="1" applyBorder="1"/>
    <xf numFmtId="9" fontId="11" fillId="0" borderId="0" xfId="2" applyFont="1" applyBorder="1" applyAlignment="1">
      <alignment vertical="center" wrapText="1"/>
    </xf>
    <xf numFmtId="9" fontId="11" fillId="22" borderId="1" xfId="2" applyFont="1" applyFill="1" applyBorder="1" applyAlignment="1">
      <alignment horizontal="center" vertical="center" wrapText="1"/>
    </xf>
    <xf numFmtId="9" fontId="6" fillId="0" borderId="0" xfId="0" applyNumberFormat="1" applyFont="1"/>
    <xf numFmtId="9" fontId="6" fillId="4" borderId="1" xfId="4" applyNumberFormat="1" applyFont="1" applyFill="1" applyBorder="1" applyAlignment="1">
      <alignment horizontal="center" wrapText="1"/>
    </xf>
    <xf numFmtId="9" fontId="11" fillId="23" borderId="11" xfId="2" applyFont="1" applyFill="1" applyBorder="1" applyAlignment="1">
      <alignment vertical="center" wrapText="1"/>
    </xf>
    <xf numFmtId="165" fontId="6" fillId="0" borderId="1" xfId="1" applyNumberFormat="1" applyFont="1" applyBorder="1" applyAlignment="1">
      <alignment vertical="center"/>
    </xf>
    <xf numFmtId="0" fontId="7" fillId="5" borderId="1" xfId="0" applyFont="1" applyFill="1" applyBorder="1"/>
    <xf numFmtId="0" fontId="7" fillId="5" borderId="1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1" fontId="5" fillId="0" borderId="1" xfId="0" applyNumberFormat="1" applyFont="1" applyBorder="1" applyAlignment="1">
      <alignment horizontal="center"/>
    </xf>
    <xf numFmtId="9" fontId="5" fillId="0" borderId="1" xfId="2" applyFont="1" applyBorder="1" applyAlignment="1">
      <alignment horizontal="center"/>
    </xf>
    <xf numFmtId="0" fontId="5" fillId="5" borderId="1" xfId="0" applyFont="1" applyFill="1" applyBorder="1"/>
    <xf numFmtId="0" fontId="5" fillId="11" borderId="0" xfId="0" applyFont="1" applyFill="1"/>
    <xf numFmtId="3" fontId="6" fillId="0" borderId="0" xfId="0" applyNumberFormat="1" applyFont="1"/>
    <xf numFmtId="9" fontId="11" fillId="0" borderId="1" xfId="2" applyFont="1" applyBorder="1" applyAlignment="1">
      <alignment vertical="center" wrapText="1"/>
    </xf>
    <xf numFmtId="9" fontId="6" fillId="0" borderId="1" xfId="2" applyFont="1" applyBorder="1"/>
    <xf numFmtId="1" fontId="14" fillId="12" borderId="0" xfId="0" applyNumberFormat="1" applyFont="1" applyFill="1"/>
    <xf numFmtId="9" fontId="14" fillId="12" borderId="0" xfId="0" applyNumberFormat="1" applyFont="1" applyFill="1"/>
    <xf numFmtId="3" fontId="20" fillId="12" borderId="0" xfId="0" applyNumberFormat="1" applyFont="1" applyFill="1"/>
    <xf numFmtId="9" fontId="20" fillId="12" borderId="0" xfId="0" applyNumberFormat="1" applyFont="1" applyFill="1"/>
    <xf numFmtId="1" fontId="20" fillId="12" borderId="0" xfId="0" applyNumberFormat="1" applyFont="1" applyFill="1"/>
    <xf numFmtId="1" fontId="14" fillId="12" borderId="0" xfId="1" applyNumberFormat="1" applyFont="1" applyFill="1"/>
    <xf numFmtId="0" fontId="5" fillId="24" borderId="1" xfId="0" applyFont="1" applyFill="1" applyBorder="1" applyAlignment="1">
      <alignment wrapText="1"/>
    </xf>
    <xf numFmtId="3" fontId="5" fillId="24" borderId="1" xfId="0" applyNumberFormat="1" applyFont="1" applyFill="1" applyBorder="1" applyAlignment="1">
      <alignment horizontal="center" wrapText="1"/>
    </xf>
    <xf numFmtId="0" fontId="5" fillId="24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wrapText="1"/>
    </xf>
    <xf numFmtId="3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9" fontId="5" fillId="0" borderId="1" xfId="2" applyFont="1" applyBorder="1" applyAlignment="1">
      <alignment horizontal="right"/>
    </xf>
    <xf numFmtId="0" fontId="5" fillId="8" borderId="1" xfId="0" applyFont="1" applyFill="1" applyBorder="1" applyAlignment="1">
      <alignment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/>
    <xf numFmtId="165" fontId="5" fillId="0" borderId="1" xfId="1" applyNumberFormat="1" applyFont="1" applyBorder="1" applyAlignment="1">
      <alignment vertical="center" wrapText="1"/>
    </xf>
    <xf numFmtId="165" fontId="25" fillId="0" borderId="18" xfId="1" applyNumberFormat="1" applyFont="1" applyBorder="1" applyAlignment="1">
      <alignment vertical="center" wrapText="1"/>
    </xf>
    <xf numFmtId="0" fontId="26" fillId="0" borderId="10" xfId="0" applyFont="1" applyBorder="1"/>
    <xf numFmtId="9" fontId="25" fillId="0" borderId="11" xfId="2" applyFont="1" applyBorder="1" applyAlignment="1">
      <alignment vertical="center" wrapText="1"/>
    </xf>
    <xf numFmtId="9" fontId="25" fillId="23" borderId="11" xfId="2" applyFont="1" applyFill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29" fillId="11" borderId="1" xfId="0" applyFont="1" applyFill="1" applyBorder="1" applyAlignment="1">
      <alignment horizontal="left" vertical="top" wrapText="1"/>
    </xf>
    <xf numFmtId="0" fontId="29" fillId="0" borderId="1" xfId="0" applyFont="1" applyBorder="1" applyAlignment="1">
      <alignment vertical="top" wrapText="1"/>
    </xf>
    <xf numFmtId="0" fontId="5" fillId="0" borderId="0" xfId="0" applyFont="1"/>
    <xf numFmtId="0" fontId="10" fillId="11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2" fillId="5" borderId="30" xfId="5" applyFont="1" applyFill="1" applyAlignment="1">
      <alignment wrapText="1"/>
    </xf>
    <xf numFmtId="0" fontId="2" fillId="5" borderId="30" xfId="5" applyFont="1" applyFill="1" applyAlignment="1">
      <alignment horizontal="center"/>
    </xf>
    <xf numFmtId="0" fontId="29" fillId="0" borderId="0" xfId="0" applyFont="1"/>
    <xf numFmtId="0" fontId="29" fillId="16" borderId="1" xfId="0" applyFont="1" applyFill="1" applyBorder="1" applyAlignment="1">
      <alignment horizontal="left" vertical="top" wrapText="1"/>
    </xf>
    <xf numFmtId="0" fontId="30" fillId="0" borderId="2" xfId="0" applyFont="1" applyBorder="1" applyAlignment="1">
      <alignment vertical="top"/>
    </xf>
    <xf numFmtId="165" fontId="10" fillId="16" borderId="1" xfId="0" applyNumberFormat="1" applyFont="1" applyFill="1" applyBorder="1" applyAlignment="1">
      <alignment horizontal="center" wrapText="1"/>
    </xf>
    <xf numFmtId="0" fontId="30" fillId="0" borderId="2" xfId="0" applyFont="1" applyBorder="1"/>
    <xf numFmtId="0" fontId="29" fillId="0" borderId="1" xfId="0" applyFont="1" applyBorder="1" applyAlignment="1">
      <alignment horizontal="left" vertical="top" wrapText="1"/>
    </xf>
    <xf numFmtId="0" fontId="30" fillId="0" borderId="2" xfId="0" applyFont="1" applyBorder="1" applyAlignment="1">
      <alignment vertical="top" wrapText="1"/>
    </xf>
    <xf numFmtId="165" fontId="10" fillId="24" borderId="1" xfId="0" applyNumberFormat="1" applyFont="1" applyFill="1" applyBorder="1" applyAlignment="1">
      <alignment horizontal="center" wrapText="1"/>
    </xf>
    <xf numFmtId="0" fontId="29" fillId="25" borderId="1" xfId="0" applyFont="1" applyFill="1" applyBorder="1" applyAlignment="1">
      <alignment horizontal="right" vertical="top" wrapText="1"/>
    </xf>
    <xf numFmtId="0" fontId="29" fillId="25" borderId="2" xfId="0" applyFont="1" applyFill="1" applyBorder="1" applyAlignment="1">
      <alignment horizontal="right" vertical="top" wrapText="1"/>
    </xf>
    <xf numFmtId="165" fontId="10" fillId="25" borderId="1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30" fillId="0" borderId="1" xfId="0" applyFont="1" applyBorder="1" applyAlignment="1">
      <alignment vertical="top" wrapText="1"/>
    </xf>
    <xf numFmtId="0" fontId="29" fillId="25" borderId="21" xfId="0" applyFont="1" applyFill="1" applyBorder="1" applyAlignment="1">
      <alignment horizontal="right" vertical="center" wrapText="1"/>
    </xf>
    <xf numFmtId="0" fontId="29" fillId="0" borderId="0" xfId="0" applyFont="1" applyAlignment="1">
      <alignment horizontal="center"/>
    </xf>
    <xf numFmtId="165" fontId="10" fillId="16" borderId="1" xfId="0" applyNumberFormat="1" applyFont="1" applyFill="1" applyBorder="1" applyAlignment="1">
      <alignment horizontal="right" wrapText="1"/>
    </xf>
    <xf numFmtId="0" fontId="10" fillId="16" borderId="1" xfId="0" applyFont="1" applyFill="1" applyBorder="1" applyAlignment="1">
      <alignment horizontal="right" wrapText="1"/>
    </xf>
    <xf numFmtId="0" fontId="29" fillId="25" borderId="1" xfId="0" applyFont="1" applyFill="1" applyBorder="1" applyAlignment="1">
      <alignment horizontal="right" vertical="center" wrapText="1"/>
    </xf>
    <xf numFmtId="0" fontId="29" fillId="25" borderId="2" xfId="0" applyFont="1" applyFill="1" applyBorder="1" applyAlignment="1">
      <alignment horizontal="right" vertical="center" wrapText="1"/>
    </xf>
    <xf numFmtId="0" fontId="29" fillId="8" borderId="25" xfId="5" applyFont="1" applyFill="1" applyBorder="1" applyAlignment="1">
      <alignment horizontal="center" vertical="center" wrapText="1"/>
    </xf>
    <xf numFmtId="0" fontId="29" fillId="16" borderId="1" xfId="0" applyFont="1" applyFill="1" applyBorder="1" applyAlignment="1">
      <alignment wrapText="1"/>
    </xf>
    <xf numFmtId="0" fontId="29" fillId="16" borderId="1" xfId="0" applyFont="1" applyFill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165" fontId="2" fillId="5" borderId="1" xfId="0" applyNumberFormat="1" applyFont="1" applyFill="1" applyBorder="1" applyAlignment="1">
      <alignment horizontal="center" wrapText="1"/>
    </xf>
    <xf numFmtId="0" fontId="2" fillId="5" borderId="1" xfId="5" applyFont="1" applyFill="1" applyBorder="1" applyAlignment="1">
      <alignment horizontal="center" vertical="center" wrapText="1"/>
    </xf>
    <xf numFmtId="0" fontId="2" fillId="5" borderId="1" xfId="5" applyFont="1" applyFill="1" applyBorder="1" applyAlignment="1">
      <alignment horizontal="center"/>
    </xf>
    <xf numFmtId="165" fontId="29" fillId="0" borderId="1" xfId="1" applyNumberFormat="1" applyFont="1" applyBorder="1" applyAlignment="1"/>
    <xf numFmtId="165" fontId="10" fillId="0" borderId="1" xfId="1" applyNumberFormat="1" applyFont="1" applyBorder="1" applyAlignment="1"/>
    <xf numFmtId="0" fontId="29" fillId="0" borderId="0" xfId="0" applyFont="1" applyAlignment="1">
      <alignment horizontal="center" vertical="center"/>
    </xf>
    <xf numFmtId="9" fontId="33" fillId="0" borderId="0" xfId="2" applyFont="1" applyAlignment="1">
      <alignment horizontal="center"/>
    </xf>
    <xf numFmtId="165" fontId="29" fillId="8" borderId="2" xfId="5" applyNumberFormat="1" applyFont="1" applyFill="1" applyBorder="1" applyAlignment="1">
      <alignment horizontal="left" vertical="center" wrapText="1"/>
    </xf>
    <xf numFmtId="165" fontId="29" fillId="0" borderId="1" xfId="5" applyNumberFormat="1" applyFont="1" applyFill="1" applyBorder="1" applyAlignment="1">
      <alignment horizontal="left" vertical="center" wrapText="1"/>
    </xf>
    <xf numFmtId="165" fontId="29" fillId="8" borderId="1" xfId="5" applyNumberFormat="1" applyFont="1" applyFill="1" applyBorder="1" applyAlignment="1">
      <alignment horizontal="left" vertical="center" wrapText="1"/>
    </xf>
    <xf numFmtId="165" fontId="10" fillId="25" borderId="1" xfId="5" applyNumberFormat="1" applyFont="1" applyFill="1" applyBorder="1" applyAlignment="1">
      <alignment horizontal="left" vertical="center" wrapText="1"/>
    </xf>
    <xf numFmtId="165" fontId="10" fillId="0" borderId="1" xfId="5" applyNumberFormat="1" applyFont="1" applyFill="1" applyBorder="1" applyAlignment="1">
      <alignment horizontal="left" vertical="center" wrapText="1"/>
    </xf>
    <xf numFmtId="165" fontId="10" fillId="8" borderId="1" xfId="5" applyNumberFormat="1" applyFont="1" applyFill="1" applyBorder="1" applyAlignment="1">
      <alignment horizontal="left" vertical="center" wrapText="1"/>
    </xf>
    <xf numFmtId="165" fontId="29" fillId="0" borderId="0" xfId="0" applyNumberFormat="1" applyFont="1"/>
    <xf numFmtId="9" fontId="29" fillId="0" borderId="0" xfId="2" applyFont="1" applyAlignment="1">
      <alignment horizontal="right"/>
    </xf>
    <xf numFmtId="0" fontId="7" fillId="5" borderId="1" xfId="0" applyFont="1" applyFill="1" applyBorder="1" applyAlignment="1">
      <alignment horizontal="center" wrapText="1"/>
    </xf>
    <xf numFmtId="9" fontId="6" fillId="0" borderId="2" xfId="2" applyFont="1" applyBorder="1"/>
    <xf numFmtId="9" fontId="29" fillId="0" borderId="1" xfId="0" applyNumberFormat="1" applyFont="1" applyBorder="1"/>
    <xf numFmtId="165" fontId="29" fillId="0" borderId="1" xfId="5" applyNumberFormat="1" applyFont="1" applyFill="1" applyBorder="1" applyAlignment="1">
      <alignment horizontal="right" vertical="center" wrapText="1"/>
    </xf>
    <xf numFmtId="165" fontId="10" fillId="8" borderId="1" xfId="5" applyNumberFormat="1" applyFont="1" applyFill="1" applyBorder="1" applyAlignment="1">
      <alignment horizontal="right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7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7" applyFont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right" vertical="center"/>
    </xf>
    <xf numFmtId="165" fontId="37" fillId="0" borderId="1" xfId="1" applyNumberFormat="1" applyFont="1" applyBorder="1" applyAlignment="1">
      <alignment vertical="center"/>
    </xf>
    <xf numFmtId="3" fontId="11" fillId="0" borderId="1" xfId="7" applyNumberFormat="1" applyFont="1" applyBorder="1" applyAlignment="1">
      <alignment vertical="center"/>
    </xf>
    <xf numFmtId="0" fontId="38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/>
    </xf>
    <xf numFmtId="165" fontId="6" fillId="0" borderId="1" xfId="1" applyNumberFormat="1" applyFont="1" applyBorder="1" applyAlignment="1">
      <alignment horizontal="center" vertical="center"/>
    </xf>
    <xf numFmtId="3" fontId="11" fillId="0" borderId="1" xfId="7" applyNumberFormat="1" applyFont="1" applyBorder="1"/>
    <xf numFmtId="0" fontId="38" fillId="8" borderId="1" xfId="0" applyFont="1" applyFill="1" applyBorder="1" applyAlignment="1">
      <alignment horizontal="left" vertical="top" wrapText="1"/>
    </xf>
    <xf numFmtId="3" fontId="6" fillId="8" borderId="1" xfId="0" applyNumberFormat="1" applyFont="1" applyFill="1" applyBorder="1" applyAlignment="1">
      <alignment horizontal="right"/>
    </xf>
    <xf numFmtId="165" fontId="6" fillId="8" borderId="1" xfId="1" applyNumberFormat="1" applyFont="1" applyFill="1" applyBorder="1" applyAlignment="1">
      <alignment horizontal="center" vertical="center"/>
    </xf>
    <xf numFmtId="3" fontId="11" fillId="8" borderId="1" xfId="7" applyNumberFormat="1" applyFont="1" applyFill="1" applyBorder="1"/>
    <xf numFmtId="0" fontId="6" fillId="11" borderId="0" xfId="0" applyFont="1" applyFill="1"/>
    <xf numFmtId="0" fontId="6" fillId="0" borderId="0" xfId="0" applyFont="1" applyAlignment="1">
      <alignment horizontal="left"/>
    </xf>
    <xf numFmtId="0" fontId="10" fillId="11" borderId="1" xfId="0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left" vertical="top" wrapText="1"/>
    </xf>
    <xf numFmtId="0" fontId="30" fillId="8" borderId="1" xfId="0" applyFont="1" applyFill="1" applyBorder="1" applyAlignment="1">
      <alignment wrapText="1"/>
    </xf>
    <xf numFmtId="0" fontId="10" fillId="8" borderId="1" xfId="0" applyFont="1" applyFill="1" applyBorder="1" applyAlignment="1">
      <alignment horizontal="left" vertical="top" wrapText="1"/>
    </xf>
    <xf numFmtId="0" fontId="30" fillId="8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wrapText="1"/>
    </xf>
    <xf numFmtId="0" fontId="41" fillId="0" borderId="1" xfId="0" applyFont="1" applyBorder="1" applyAlignment="1">
      <alignment wrapText="1"/>
    </xf>
    <xf numFmtId="0" fontId="5" fillId="8" borderId="1" xfId="0" applyFont="1" applyFill="1" applyBorder="1" applyAlignment="1">
      <alignment vertical="top" wrapText="1"/>
    </xf>
    <xf numFmtId="0" fontId="0" fillId="0" borderId="0" xfId="0" applyAlignment="1">
      <alignment horizontal="left"/>
    </xf>
    <xf numFmtId="0" fontId="2" fillId="27" borderId="1" xfId="0" applyFont="1" applyFill="1" applyBorder="1" applyAlignment="1">
      <alignment horizontal="left" vertical="center" wrapText="1"/>
    </xf>
    <xf numFmtId="0" fontId="29" fillId="25" borderId="1" xfId="0" applyFont="1" applyFill="1" applyBorder="1" applyAlignment="1">
      <alignment horizontal="left" vertical="top" wrapText="1"/>
    </xf>
    <xf numFmtId="0" fontId="29" fillId="25" borderId="1" xfId="0" applyFont="1" applyFill="1" applyBorder="1" applyAlignment="1">
      <alignment vertical="top" wrapText="1"/>
    </xf>
    <xf numFmtId="0" fontId="42" fillId="0" borderId="0" xfId="0" applyFont="1" applyAlignment="1">
      <alignment vertical="top"/>
    </xf>
    <xf numFmtId="0" fontId="43" fillId="29" borderId="34" xfId="0" applyFont="1" applyFill="1" applyBorder="1" applyAlignment="1">
      <alignment vertical="center" wrapText="1"/>
    </xf>
    <xf numFmtId="0" fontId="43" fillId="29" borderId="35" xfId="0" applyFont="1" applyFill="1" applyBorder="1" applyAlignment="1">
      <alignment vertical="center" wrapText="1"/>
    </xf>
    <xf numFmtId="0" fontId="43" fillId="29" borderId="36" xfId="0" applyFont="1" applyFill="1" applyBorder="1" applyAlignment="1">
      <alignment vertical="center" wrapText="1"/>
    </xf>
    <xf numFmtId="0" fontId="43" fillId="29" borderId="35" xfId="0" applyFont="1" applyFill="1" applyBorder="1" applyAlignment="1">
      <alignment horizontal="right" vertical="center" wrapText="1"/>
    </xf>
    <xf numFmtId="0" fontId="44" fillId="29" borderId="37" xfId="0" applyFont="1" applyFill="1" applyBorder="1" applyAlignment="1">
      <alignment vertical="center" wrapText="1"/>
    </xf>
    <xf numFmtId="0" fontId="43" fillId="29" borderId="34" xfId="0" applyFont="1" applyFill="1" applyBorder="1" applyAlignment="1">
      <alignment horizontal="right" vertical="center" wrapText="1"/>
    </xf>
    <xf numFmtId="0" fontId="43" fillId="29" borderId="37" xfId="0" applyFont="1" applyFill="1" applyBorder="1" applyAlignment="1">
      <alignment horizontal="right" vertical="center" wrapText="1"/>
    </xf>
    <xf numFmtId="0" fontId="43" fillId="29" borderId="38" xfId="0" applyFont="1" applyFill="1" applyBorder="1" applyAlignment="1">
      <alignment vertical="center" wrapText="1"/>
    </xf>
    <xf numFmtId="0" fontId="45" fillId="29" borderId="37" xfId="0" applyFont="1" applyFill="1" applyBorder="1" applyAlignment="1">
      <alignment horizontal="right" vertical="center" wrapText="1"/>
    </xf>
    <xf numFmtId="10" fontId="45" fillId="29" borderId="37" xfId="0" applyNumberFormat="1" applyFont="1" applyFill="1" applyBorder="1" applyAlignment="1">
      <alignment horizontal="right" vertical="center" wrapText="1"/>
    </xf>
    <xf numFmtId="10" fontId="45" fillId="29" borderId="39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top" wrapText="1"/>
    </xf>
    <xf numFmtId="9" fontId="10" fillId="0" borderId="1" xfId="2" applyFont="1" applyFill="1" applyBorder="1" applyAlignment="1">
      <alignment horizontal="left" vertical="top" wrapText="1"/>
    </xf>
    <xf numFmtId="0" fontId="10" fillId="25" borderId="1" xfId="0" applyFont="1" applyFill="1" applyBorder="1" applyAlignment="1">
      <alignment horizontal="left" vertical="top" wrapText="1"/>
    </xf>
    <xf numFmtId="1" fontId="10" fillId="25" borderId="1" xfId="0" applyNumberFormat="1" applyFont="1" applyFill="1" applyBorder="1" applyAlignment="1">
      <alignment horizontal="left" vertical="top" wrapText="1"/>
    </xf>
    <xf numFmtId="0" fontId="28" fillId="0" borderId="0" xfId="6"/>
    <xf numFmtId="0" fontId="11" fillId="8" borderId="1" xfId="3" applyFont="1" applyFill="1" applyBorder="1" applyAlignment="1">
      <alignment horizontal="center"/>
    </xf>
    <xf numFmtId="3" fontId="9" fillId="8" borderId="1" xfId="8" applyNumberFormat="1" applyFont="1" applyFill="1" applyBorder="1" applyAlignment="1">
      <alignment horizontal="center" vertical="center"/>
    </xf>
    <xf numFmtId="3" fontId="9" fillId="8" borderId="1" xfId="8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10" fontId="6" fillId="0" borderId="1" xfId="2" applyNumberFormat="1" applyFont="1" applyBorder="1"/>
    <xf numFmtId="166" fontId="6" fillId="0" borderId="1" xfId="2" applyNumberFormat="1" applyFont="1" applyBorder="1" applyAlignment="1">
      <alignment horizontal="center"/>
    </xf>
    <xf numFmtId="0" fontId="11" fillId="0" borderId="0" xfId="0" applyFont="1"/>
    <xf numFmtId="3" fontId="46" fillId="0" borderId="0" xfId="8" applyNumberFormat="1" applyAlignment="1">
      <alignment horizontal="right"/>
    </xf>
    <xf numFmtId="9" fontId="11" fillId="0" borderId="0" xfId="0" applyNumberFormat="1" applyFont="1"/>
    <xf numFmtId="10" fontId="6" fillId="0" borderId="0" xfId="2" applyNumberFormat="1" applyFont="1"/>
    <xf numFmtId="166" fontId="6" fillId="0" borderId="0" xfId="0" applyNumberFormat="1" applyFont="1" applyAlignment="1">
      <alignment horizontal="center"/>
    </xf>
    <xf numFmtId="3" fontId="6" fillId="0" borderId="1" xfId="0" applyNumberFormat="1" applyFont="1" applyBorder="1"/>
    <xf numFmtId="0" fontId="11" fillId="8" borderId="1" xfId="3" applyFont="1" applyFill="1" applyBorder="1"/>
    <xf numFmtId="0" fontId="6" fillId="0" borderId="1" xfId="3" applyFont="1" applyFill="1" applyBorder="1"/>
    <xf numFmtId="3" fontId="6" fillId="0" borderId="1" xfId="3" applyNumberFormat="1" applyFont="1" applyFill="1" applyBorder="1" applyAlignment="1">
      <alignment horizontal="center"/>
    </xf>
    <xf numFmtId="0" fontId="6" fillId="8" borderId="1" xfId="0" applyFont="1" applyFill="1" applyBorder="1"/>
    <xf numFmtId="165" fontId="6" fillId="0" borderId="0" xfId="1" applyNumberFormat="1" applyFont="1"/>
    <xf numFmtId="166" fontId="6" fillId="30" borderId="1" xfId="2" applyNumberFormat="1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9" fillId="0" borderId="1" xfId="0" applyFont="1" applyFill="1" applyBorder="1" applyAlignment="1">
      <alignment horizontal="left" vertical="center"/>
    </xf>
    <xf numFmtId="0" fontId="29" fillId="8" borderId="1" xfId="5" applyFont="1" applyFill="1" applyBorder="1" applyAlignment="1">
      <alignment horizontal="left" vertical="center" wrapText="1"/>
    </xf>
    <xf numFmtId="0" fontId="34" fillId="21" borderId="27" xfId="0" applyFont="1" applyFill="1" applyBorder="1" applyAlignment="1">
      <alignment horizontal="center" vertical="center" wrapText="1"/>
    </xf>
    <xf numFmtId="0" fontId="34" fillId="21" borderId="29" xfId="0" applyFont="1" applyFill="1" applyBorder="1" applyAlignment="1">
      <alignment horizontal="center" vertical="center" wrapText="1"/>
    </xf>
    <xf numFmtId="0" fontId="34" fillId="21" borderId="21" xfId="0" applyFont="1" applyFill="1" applyBorder="1" applyAlignment="1">
      <alignment horizontal="center" vertical="center" wrapText="1"/>
    </xf>
    <xf numFmtId="0" fontId="34" fillId="21" borderId="26" xfId="0" applyFont="1" applyFill="1" applyBorder="1" applyAlignment="1">
      <alignment horizontal="center" vertical="center" wrapText="1"/>
    </xf>
    <xf numFmtId="0" fontId="2" fillId="5" borderId="1" xfId="5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9" fillId="8" borderId="29" xfId="5" applyFont="1" applyFill="1" applyBorder="1" applyAlignment="1">
      <alignment horizontal="center" vertical="center" wrapText="1"/>
    </xf>
    <xf numFmtId="0" fontId="29" fillId="8" borderId="25" xfId="5" applyFont="1" applyFill="1" applyBorder="1" applyAlignment="1">
      <alignment horizontal="center" vertical="center" wrapText="1"/>
    </xf>
    <xf numFmtId="0" fontId="29" fillId="8" borderId="26" xfId="5" applyFont="1" applyFill="1" applyBorder="1" applyAlignment="1">
      <alignment horizontal="center" vertical="center" wrapText="1"/>
    </xf>
    <xf numFmtId="0" fontId="2" fillId="5" borderId="0" xfId="5" applyFont="1" applyFill="1" applyBorder="1" applyAlignment="1">
      <alignment wrapText="1"/>
    </xf>
    <xf numFmtId="0" fontId="2" fillId="5" borderId="30" xfId="5" applyFont="1" applyFill="1" applyAlignment="1">
      <alignment wrapText="1"/>
    </xf>
    <xf numFmtId="0" fontId="29" fillId="8" borderId="1" xfId="5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10" fillId="11" borderId="1" xfId="0" applyFont="1" applyFill="1" applyBorder="1" applyAlignment="1">
      <alignment vertical="top" wrapText="1"/>
    </xf>
    <xf numFmtId="0" fontId="29" fillId="8" borderId="7" xfId="5" applyFont="1" applyFill="1" applyBorder="1" applyAlignment="1">
      <alignment horizontal="center" vertical="center" wrapText="1"/>
    </xf>
    <xf numFmtId="0" fontId="29" fillId="8" borderId="23" xfId="5" applyFont="1" applyFill="1" applyBorder="1" applyAlignment="1">
      <alignment horizontal="center" vertical="center" wrapText="1"/>
    </xf>
    <xf numFmtId="0" fontId="29" fillId="8" borderId="6" xfId="5" applyFont="1" applyFill="1" applyBorder="1" applyAlignment="1">
      <alignment horizontal="center" vertical="center" wrapText="1"/>
    </xf>
    <xf numFmtId="0" fontId="29" fillId="8" borderId="7" xfId="5" applyFont="1" applyFill="1" applyBorder="1" applyAlignment="1">
      <alignment horizontal="center" vertical="center"/>
    </xf>
    <xf numFmtId="0" fontId="29" fillId="8" borderId="23" xfId="5" applyFont="1" applyFill="1" applyBorder="1" applyAlignment="1">
      <alignment horizontal="center" vertical="center"/>
    </xf>
    <xf numFmtId="0" fontId="29" fillId="8" borderId="6" xfId="5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2" fillId="5" borderId="1" xfId="0" applyFont="1" applyFill="1" applyBorder="1" applyAlignment="1">
      <alignment horizontal="left" vertical="center" wrapText="1"/>
    </xf>
    <xf numFmtId="0" fontId="40" fillId="5" borderId="1" xfId="0" applyFont="1" applyFill="1" applyBorder="1" applyAlignment="1">
      <alignment horizontal="left" vertical="center" wrapText="1"/>
    </xf>
    <xf numFmtId="0" fontId="0" fillId="28" borderId="0" xfId="0" applyFill="1" applyAlignment="1">
      <alignment horizontal="left" wrapText="1"/>
    </xf>
    <xf numFmtId="0" fontId="44" fillId="29" borderId="34" xfId="0" applyFont="1" applyFill="1" applyBorder="1" applyAlignment="1">
      <alignment vertical="center" wrapText="1"/>
    </xf>
    <xf numFmtId="0" fontId="44" fillId="29" borderId="35" xfId="0" applyFont="1" applyFill="1" applyBorder="1" applyAlignment="1">
      <alignment vertical="center" wrapText="1"/>
    </xf>
    <xf numFmtId="0" fontId="44" fillId="29" borderId="36" xfId="0" applyFont="1" applyFill="1" applyBorder="1" applyAlignment="1">
      <alignment vertical="center" wrapText="1"/>
    </xf>
    <xf numFmtId="0" fontId="43" fillId="29" borderId="34" xfId="0" applyFont="1" applyFill="1" applyBorder="1" applyAlignment="1">
      <alignment horizontal="right" vertical="center" wrapText="1"/>
    </xf>
    <xf numFmtId="0" fontId="43" fillId="29" borderId="35" xfId="0" applyFont="1" applyFill="1" applyBorder="1" applyAlignment="1">
      <alignment horizontal="right" vertical="center" wrapText="1"/>
    </xf>
    <xf numFmtId="0" fontId="43" fillId="29" borderId="36" xfId="0" applyFont="1" applyFill="1" applyBorder="1" applyAlignment="1">
      <alignment horizontal="right" vertical="center" wrapText="1"/>
    </xf>
    <xf numFmtId="0" fontId="39" fillId="26" borderId="24" xfId="0" applyFont="1" applyFill="1" applyBorder="1" applyAlignment="1">
      <alignment vertical="center" wrapText="1"/>
    </xf>
    <xf numFmtId="0" fontId="4" fillId="26" borderId="0" xfId="0" applyFont="1" applyFill="1" applyAlignment="1">
      <alignment vertical="center" wrapText="1"/>
    </xf>
    <xf numFmtId="0" fontId="10" fillId="0" borderId="1" xfId="0" applyFont="1" applyBorder="1" applyAlignment="1">
      <alignment vertical="top" wrapText="1"/>
    </xf>
    <xf numFmtId="0" fontId="25" fillId="0" borderId="1" xfId="0" applyFont="1" applyBorder="1" applyAlignment="1">
      <alignment wrapText="1"/>
    </xf>
    <xf numFmtId="0" fontId="3" fillId="5" borderId="7" xfId="3" applyFont="1" applyFill="1" applyBorder="1" applyAlignment="1">
      <alignment horizontal="center" vertical="center"/>
    </xf>
    <xf numFmtId="0" fontId="3" fillId="5" borderId="23" xfId="3" applyFont="1" applyFill="1" applyBorder="1" applyAlignment="1">
      <alignment horizontal="center" vertical="center"/>
    </xf>
    <xf numFmtId="0" fontId="3" fillId="5" borderId="6" xfId="3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 wrapText="1"/>
    </xf>
    <xf numFmtId="0" fontId="9" fillId="6" borderId="3" xfId="0" applyFont="1" applyFill="1" applyBorder="1" applyAlignment="1">
      <alignment horizontal="center" wrapText="1"/>
    </xf>
    <xf numFmtId="0" fontId="9" fillId="6" borderId="4" xfId="0" applyFont="1" applyFill="1" applyBorder="1" applyAlignment="1">
      <alignment horizontal="center" wrapText="1"/>
    </xf>
    <xf numFmtId="0" fontId="9" fillId="6" borderId="21" xfId="0" applyFont="1" applyFill="1" applyBorder="1" applyAlignment="1">
      <alignment horizontal="center" wrapText="1"/>
    </xf>
    <xf numFmtId="0" fontId="9" fillId="6" borderId="22" xfId="0" applyFont="1" applyFill="1" applyBorder="1" applyAlignment="1">
      <alignment horizontal="center" wrapText="1"/>
    </xf>
    <xf numFmtId="0" fontId="9" fillId="6" borderId="12" xfId="0" applyFont="1" applyFill="1" applyBorder="1" applyAlignment="1">
      <alignment horizontal="center" wrapText="1"/>
    </xf>
    <xf numFmtId="0" fontId="9" fillId="6" borderId="13" xfId="0" applyFont="1" applyFill="1" applyBorder="1" applyAlignment="1">
      <alignment horizontal="center" wrapText="1"/>
    </xf>
    <xf numFmtId="0" fontId="9" fillId="6" borderId="14" xfId="0" applyFont="1" applyFill="1" applyBorder="1" applyAlignment="1">
      <alignment horizontal="center" wrapText="1"/>
    </xf>
    <xf numFmtId="0" fontId="7" fillId="21" borderId="22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/>
    </xf>
    <xf numFmtId="0" fontId="9" fillId="6" borderId="13" xfId="0" applyFont="1" applyFill="1" applyBorder="1" applyAlignment="1">
      <alignment horizontal="center"/>
    </xf>
    <xf numFmtId="0" fontId="7" fillId="5" borderId="22" xfId="0" applyFont="1" applyFill="1" applyBorder="1" applyAlignment="1">
      <alignment horizontal="center"/>
    </xf>
    <xf numFmtId="0" fontId="7" fillId="5" borderId="26" xfId="0" applyFont="1" applyFill="1" applyBorder="1" applyAlignment="1">
      <alignment horizontal="center"/>
    </xf>
    <xf numFmtId="0" fontId="18" fillId="11" borderId="3" xfId="0" applyFont="1" applyFill="1" applyBorder="1" applyAlignment="1">
      <alignment horizontal="center" vertical="center"/>
    </xf>
    <xf numFmtId="0" fontId="19" fillId="11" borderId="3" xfId="0" applyFont="1" applyFill="1" applyBorder="1" applyAlignment="1">
      <alignment horizontal="center" vertical="center"/>
    </xf>
    <xf numFmtId="2" fontId="20" fillId="12" borderId="2" xfId="0" applyNumberFormat="1" applyFont="1" applyFill="1" applyBorder="1" applyAlignment="1">
      <alignment horizontal="center" wrapText="1"/>
    </xf>
    <xf numFmtId="2" fontId="20" fillId="12" borderId="4" xfId="0" applyNumberFormat="1" applyFont="1" applyFill="1" applyBorder="1" applyAlignment="1">
      <alignment horizontal="center" wrapText="1"/>
    </xf>
    <xf numFmtId="3" fontId="18" fillId="15" borderId="2" xfId="0" applyNumberFormat="1" applyFont="1" applyFill="1" applyBorder="1" applyAlignment="1">
      <alignment horizontal="center"/>
    </xf>
    <xf numFmtId="3" fontId="18" fillId="15" borderId="3" xfId="0" applyNumberFormat="1" applyFont="1" applyFill="1" applyBorder="1" applyAlignment="1">
      <alignment horizontal="center"/>
    </xf>
    <xf numFmtId="3" fontId="18" fillId="15" borderId="4" xfId="0" applyNumberFormat="1" applyFont="1" applyFill="1" applyBorder="1" applyAlignment="1">
      <alignment horizontal="center"/>
    </xf>
    <xf numFmtId="3" fontId="18" fillId="16" borderId="27" xfId="0" applyNumberFormat="1" applyFont="1" applyFill="1" applyBorder="1" applyAlignment="1">
      <alignment horizontal="center"/>
    </xf>
    <xf numFmtId="3" fontId="18" fillId="16" borderId="28" xfId="0" applyNumberFormat="1" applyFont="1" applyFill="1" applyBorder="1" applyAlignment="1">
      <alignment horizontal="center"/>
    </xf>
    <xf numFmtId="3" fontId="18" fillId="16" borderId="29" xfId="0" applyNumberFormat="1" applyFont="1" applyFill="1" applyBorder="1" applyAlignment="1">
      <alignment horizontal="center"/>
    </xf>
    <xf numFmtId="0" fontId="18" fillId="11" borderId="28" xfId="0" applyFont="1" applyFill="1" applyBorder="1" applyAlignment="1">
      <alignment horizontal="center" vertical="center"/>
    </xf>
    <xf numFmtId="0" fontId="19" fillId="11" borderId="28" xfId="0" applyFont="1" applyFill="1" applyBorder="1" applyAlignment="1">
      <alignment horizontal="center" vertical="center"/>
    </xf>
    <xf numFmtId="0" fontId="18" fillId="15" borderId="2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8" fillId="20" borderId="2" xfId="0" applyFont="1" applyFill="1" applyBorder="1" applyAlignment="1">
      <alignment horizontal="center" vertical="center"/>
    </xf>
    <xf numFmtId="0" fontId="18" fillId="16" borderId="2" xfId="0" applyFont="1" applyFill="1" applyBorder="1" applyAlignment="1">
      <alignment horizontal="center" vertical="center"/>
    </xf>
    <xf numFmtId="0" fontId="19" fillId="16" borderId="3" xfId="0" applyFont="1" applyFill="1" applyBorder="1" applyAlignment="1">
      <alignment horizontal="center" vertical="center"/>
    </xf>
    <xf numFmtId="0" fontId="19" fillId="16" borderId="4" xfId="0" applyFont="1" applyFill="1" applyBorder="1" applyAlignment="1">
      <alignment horizontal="center" vertical="center"/>
    </xf>
    <xf numFmtId="3" fontId="18" fillId="16" borderId="2" xfId="0" applyNumberFormat="1" applyFont="1" applyFill="1" applyBorder="1" applyAlignment="1">
      <alignment horizontal="center"/>
    </xf>
    <xf numFmtId="3" fontId="18" fillId="16" borderId="3" xfId="0" applyNumberFormat="1" applyFont="1" applyFill="1" applyBorder="1" applyAlignment="1">
      <alignment horizontal="center"/>
    </xf>
    <xf numFmtId="3" fontId="18" fillId="16" borderId="4" xfId="0" applyNumberFormat="1" applyFont="1" applyFill="1" applyBorder="1" applyAlignment="1">
      <alignment horizontal="center"/>
    </xf>
    <xf numFmtId="0" fontId="18" fillId="15" borderId="3" xfId="0" applyFont="1" applyFill="1" applyBorder="1" applyAlignment="1">
      <alignment horizontal="center" vertical="center"/>
    </xf>
    <xf numFmtId="0" fontId="18" fillId="15" borderId="4" xfId="0" applyFont="1" applyFill="1" applyBorder="1" applyAlignment="1">
      <alignment horizontal="center" vertical="center"/>
    </xf>
    <xf numFmtId="0" fontId="18" fillId="20" borderId="3" xfId="0" applyFont="1" applyFill="1" applyBorder="1" applyAlignment="1">
      <alignment horizontal="center" vertical="center"/>
    </xf>
    <xf numFmtId="0" fontId="18" fillId="20" borderId="4" xfId="0" applyFont="1" applyFill="1" applyBorder="1" applyAlignment="1">
      <alignment horizontal="center" vertical="center"/>
    </xf>
    <xf numFmtId="0" fontId="20" fillId="12" borderId="0" xfId="0" applyFont="1" applyFill="1" applyAlignment="1">
      <alignment horizontal="center"/>
    </xf>
    <xf numFmtId="0" fontId="18" fillId="16" borderId="3" xfId="0" applyFont="1" applyFill="1" applyBorder="1" applyAlignment="1">
      <alignment horizontal="center" vertical="center"/>
    </xf>
    <xf numFmtId="0" fontId="18" fillId="16" borderId="4" xfId="0" applyFont="1" applyFill="1" applyBorder="1" applyAlignment="1">
      <alignment horizontal="center" vertical="center"/>
    </xf>
    <xf numFmtId="0" fontId="14" fillId="11" borderId="0" xfId="0" applyFont="1" applyFill="1"/>
    <xf numFmtId="0" fontId="20" fillId="11" borderId="0" xfId="0" applyFont="1" applyFill="1" applyAlignment="1">
      <alignment horizontal="center"/>
    </xf>
    <xf numFmtId="3" fontId="14" fillId="11" borderId="0" xfId="0" applyNumberFormat="1" applyFont="1" applyFill="1" applyAlignment="1">
      <alignment horizontal="center"/>
    </xf>
    <xf numFmtId="3" fontId="14" fillId="11" borderId="0" xfId="0" applyNumberFormat="1" applyFont="1" applyFill="1"/>
    <xf numFmtId="3" fontId="20" fillId="11" borderId="0" xfId="0" applyNumberFormat="1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9" fontId="20" fillId="11" borderId="0" xfId="2" applyFont="1" applyFill="1" applyAlignment="1">
      <alignment horizontal="center"/>
    </xf>
    <xf numFmtId="1" fontId="14" fillId="11" borderId="0" xfId="0" applyNumberFormat="1" applyFont="1" applyFill="1"/>
    <xf numFmtId="0" fontId="20" fillId="11" borderId="0" xfId="0" applyFont="1" applyFill="1"/>
    <xf numFmtId="3" fontId="20" fillId="11" borderId="0" xfId="0" applyNumberFormat="1" applyFont="1" applyFill="1"/>
    <xf numFmtId="0" fontId="20" fillId="11" borderId="0" xfId="0" applyFont="1" applyFill="1" applyAlignment="1">
      <alignment horizontal="right"/>
    </xf>
    <xf numFmtId="0" fontId="12" fillId="11" borderId="0" xfId="0" applyFont="1" applyFill="1"/>
    <xf numFmtId="0" fontId="15" fillId="11" borderId="0" xfId="0" applyFont="1" applyFill="1"/>
    <xf numFmtId="0" fontId="21" fillId="11" borderId="0" xfId="0" applyFont="1" applyFill="1"/>
    <xf numFmtId="0" fontId="14" fillId="11" borderId="0" xfId="0" applyFont="1" applyFill="1" applyAlignment="1">
      <alignment horizontal="center"/>
    </xf>
    <xf numFmtId="3" fontId="20" fillId="11" borderId="0" xfId="2" applyNumberFormat="1" applyFont="1" applyFill="1" applyAlignment="1">
      <alignment horizontal="center"/>
    </xf>
    <xf numFmtId="165" fontId="14" fillId="11" borderId="0" xfId="1" applyNumberFormat="1" applyFont="1" applyFill="1" applyAlignment="1">
      <alignment horizontal="center"/>
    </xf>
    <xf numFmtId="165" fontId="20" fillId="11" borderId="0" xfId="0" applyNumberFormat="1" applyFont="1" applyFill="1" applyAlignment="1">
      <alignment horizontal="center"/>
    </xf>
    <xf numFmtId="9" fontId="14" fillId="11" borderId="0" xfId="2" applyFont="1" applyFill="1" applyAlignment="1">
      <alignment horizontal="center"/>
    </xf>
    <xf numFmtId="1" fontId="14" fillId="11" borderId="0" xfId="1" applyNumberFormat="1" applyFont="1" applyFill="1"/>
    <xf numFmtId="9" fontId="20" fillId="11" borderId="0" xfId="2" applyFont="1" applyFill="1"/>
    <xf numFmtId="1" fontId="20" fillId="11" borderId="0" xfId="0" applyNumberFormat="1" applyFont="1" applyFill="1"/>
    <xf numFmtId="1" fontId="14" fillId="11" borderId="0" xfId="0" applyNumberFormat="1" applyFont="1" applyFill="1" applyAlignment="1">
      <alignment horizontal="center"/>
    </xf>
    <xf numFmtId="0" fontId="2" fillId="5" borderId="1" xfId="3" applyFont="1" applyFill="1" applyBorder="1" applyAlignment="1">
      <alignment horizontal="center"/>
    </xf>
    <xf numFmtId="0" fontId="3" fillId="5" borderId="1" xfId="3" applyFont="1" applyFill="1" applyBorder="1" applyAlignment="1">
      <alignment horizontal="center"/>
    </xf>
    <xf numFmtId="0" fontId="2" fillId="5" borderId="1" xfId="3" applyFont="1" applyFill="1" applyBorder="1" applyAlignment="1">
      <alignment horizontal="center" wrapText="1"/>
    </xf>
    <xf numFmtId="9" fontId="6" fillId="3" borderId="2" xfId="4" applyNumberFormat="1" applyFont="1" applyBorder="1" applyAlignment="1">
      <alignment horizontal="center"/>
    </xf>
    <xf numFmtId="9" fontId="6" fillId="3" borderId="3" xfId="4" applyNumberFormat="1" applyFont="1" applyBorder="1" applyAlignment="1">
      <alignment horizontal="center"/>
    </xf>
    <xf numFmtId="9" fontId="6" fillId="3" borderId="4" xfId="4" applyNumberFormat="1" applyFont="1" applyBorder="1" applyAlignment="1">
      <alignment horizontal="center"/>
    </xf>
    <xf numFmtId="9" fontId="6" fillId="3" borderId="2" xfId="4" applyNumberFormat="1" applyFont="1" applyBorder="1" applyAlignment="1">
      <alignment horizontal="center" wrapText="1"/>
    </xf>
    <xf numFmtId="9" fontId="6" fillId="3" borderId="3" xfId="4" applyNumberFormat="1" applyFont="1" applyBorder="1" applyAlignment="1">
      <alignment horizontal="center" wrapText="1"/>
    </xf>
    <xf numFmtId="9" fontId="6" fillId="3" borderId="4" xfId="4" applyNumberFormat="1" applyFont="1" applyBorder="1" applyAlignment="1">
      <alignment horizontal="center" wrapText="1"/>
    </xf>
    <xf numFmtId="0" fontId="4" fillId="5" borderId="0" xfId="0" applyFont="1" applyFill="1" applyAlignment="1">
      <alignment vertical="center"/>
    </xf>
  </cellXfs>
  <cellStyles count="9">
    <cellStyle name="20% - Accent1" xfId="3" builtinId="30"/>
    <cellStyle name="20% - Accent3" xfId="4" builtinId="38"/>
    <cellStyle name="Comma" xfId="1" builtinId="3"/>
    <cellStyle name="Heading 2" xfId="5" builtinId="17"/>
    <cellStyle name="Hyperlink" xfId="6" builtinId="8"/>
    <cellStyle name="Normal" xfId="0" builtinId="0"/>
    <cellStyle name="Normal 3" xfId="7" xr:uid="{4419D965-8C21-493E-94AB-EA37F84E8236}"/>
    <cellStyle name="Normal 4" xfId="8" xr:uid="{B57AF57C-225D-45FE-ADE2-E39171A7577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/>
              <a:t>Moray Population Projections (2018 Based NRS Projections)</a:t>
            </a:r>
          </a:p>
        </c:rich>
      </c:tx>
      <c:layout>
        <c:manualLayout>
          <c:xMode val="edge"/>
          <c:yMode val="edge"/>
          <c:x val="0.17869202582251559"/>
          <c:y val="3.2520325203252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'[2]Household Projections'!$A$33</c:f>
              <c:strCache>
                <c:ptCount val="1"/>
                <c:pt idx="0">
                  <c:v>Moray Low Migration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0"/>
              <c:layout>
                <c:manualLayout>
                  <c:x val="-1.8365467599266076E-3"/>
                  <c:y val="3.6753451544609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18-44C0-B853-76E9E58D59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'[2]Household Projections'!$B$32:$V$32</c:f>
              <c:strCache>
                <c:ptCount val="2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</c:strCache>
            </c:strRef>
          </c:cat>
          <c:val>
            <c:numRef>
              <c:f>'[2]Household Projections'!$B$33:$V$33</c:f>
              <c:numCache>
                <c:formatCode>General</c:formatCode>
                <c:ptCount val="21"/>
                <c:pt idx="0">
                  <c:v>43651</c:v>
                </c:pt>
                <c:pt idx="1">
                  <c:v>43838</c:v>
                </c:pt>
                <c:pt idx="2">
                  <c:v>44026</c:v>
                </c:pt>
                <c:pt idx="3">
                  <c:v>44168</c:v>
                </c:pt>
                <c:pt idx="4">
                  <c:v>44319</c:v>
                </c:pt>
                <c:pt idx="5">
                  <c:v>44420</c:v>
                </c:pt>
                <c:pt idx="6">
                  <c:v>44529</c:v>
                </c:pt>
                <c:pt idx="7">
                  <c:v>44625</c:v>
                </c:pt>
                <c:pt idx="8">
                  <c:v>44689</c:v>
                </c:pt>
                <c:pt idx="9">
                  <c:v>44760</c:v>
                </c:pt>
                <c:pt idx="10">
                  <c:v>44831</c:v>
                </c:pt>
                <c:pt idx="11">
                  <c:v>44925</c:v>
                </c:pt>
                <c:pt idx="12">
                  <c:v>44978</c:v>
                </c:pt>
                <c:pt idx="13">
                  <c:v>45042</c:v>
                </c:pt>
                <c:pt idx="14">
                  <c:v>45119</c:v>
                </c:pt>
                <c:pt idx="15">
                  <c:v>45204</c:v>
                </c:pt>
                <c:pt idx="16">
                  <c:v>45294</c:v>
                </c:pt>
                <c:pt idx="17">
                  <c:v>45361</c:v>
                </c:pt>
                <c:pt idx="18">
                  <c:v>45403</c:v>
                </c:pt>
                <c:pt idx="19">
                  <c:v>45447</c:v>
                </c:pt>
                <c:pt idx="20">
                  <c:v>45467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8-44C0-B853-76E9E58D59AA}"/>
            </c:ext>
          </c:extLst>
        </c:ser>
        <c:ser>
          <c:idx val="1"/>
          <c:order val="1"/>
          <c:tx>
            <c:strRef>
              <c:f>'[2]Household Projections'!$A$34</c:f>
              <c:strCache>
                <c:ptCount val="1"/>
                <c:pt idx="0">
                  <c:v>Moray Principal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18-44C0-B853-76E9E58D59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'[2]Household Projections'!$B$32:$V$32</c:f>
              <c:strCache>
                <c:ptCount val="2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</c:strCache>
            </c:strRef>
          </c:cat>
          <c:val>
            <c:numRef>
              <c:f>'[2]Household Projections'!$B$34:$V$34</c:f>
              <c:numCache>
                <c:formatCode>General</c:formatCode>
                <c:ptCount val="21"/>
                <c:pt idx="0">
                  <c:v>43669.414694599996</c:v>
                </c:pt>
                <c:pt idx="1">
                  <c:v>43867.908277499999</c:v>
                </c:pt>
                <c:pt idx="2">
                  <c:v>44070.502118199998</c:v>
                </c:pt>
                <c:pt idx="3">
                  <c:v>44228.301774</c:v>
                </c:pt>
                <c:pt idx="4">
                  <c:v>44397.992163499999</c:v>
                </c:pt>
                <c:pt idx="5">
                  <c:v>44519.7521978</c:v>
                </c:pt>
                <c:pt idx="6">
                  <c:v>44648.676324599997</c:v>
                </c:pt>
                <c:pt idx="7">
                  <c:v>44764.834108399999</c:v>
                </c:pt>
                <c:pt idx="8">
                  <c:v>44848.264960499997</c:v>
                </c:pt>
                <c:pt idx="9">
                  <c:v>44936.396111800001</c:v>
                </c:pt>
                <c:pt idx="10">
                  <c:v>45027.541383199998</c:v>
                </c:pt>
                <c:pt idx="11">
                  <c:v>45140.576541000002</c:v>
                </c:pt>
                <c:pt idx="12">
                  <c:v>45221.5001166</c:v>
                </c:pt>
                <c:pt idx="13">
                  <c:v>45313.385170200003</c:v>
                </c:pt>
                <c:pt idx="14">
                  <c:v>45415.184392100004</c:v>
                </c:pt>
                <c:pt idx="15">
                  <c:v>45527.186939300002</c:v>
                </c:pt>
                <c:pt idx="16">
                  <c:v>45644.652486400002</c:v>
                </c:pt>
                <c:pt idx="17">
                  <c:v>45740.355623199997</c:v>
                </c:pt>
                <c:pt idx="18">
                  <c:v>45810.234238600002</c:v>
                </c:pt>
                <c:pt idx="19">
                  <c:v>45880.012242299999</c:v>
                </c:pt>
                <c:pt idx="20">
                  <c:v>45927.224260000003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18-44C0-B853-76E9E58D59AA}"/>
            </c:ext>
          </c:extLst>
        </c:ser>
        <c:ser>
          <c:idx val="2"/>
          <c:order val="2"/>
          <c:tx>
            <c:strRef>
              <c:f>'[2]Household Projections'!$A$35</c:f>
              <c:strCache>
                <c:ptCount val="1"/>
                <c:pt idx="0">
                  <c:v>Moray High Migration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889449718531134E-2"/>
                  <c:y val="2.8866090101584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18-44C0-B853-76E9E58D59AA}"/>
                </c:ext>
              </c:extLst>
            </c:dLbl>
            <c:dLbl>
              <c:idx val="20"/>
              <c:layout>
                <c:manualLayout>
                  <c:x val="0"/>
                  <c:y val="-2.45023010297397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18-44C0-B853-76E9E58D59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'[2]Household Projections'!$B$32:$V$32</c:f>
              <c:strCache>
                <c:ptCount val="2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</c:strCache>
            </c:strRef>
          </c:cat>
          <c:val>
            <c:numRef>
              <c:f>'[2]Household Projections'!$B$35:$V$35</c:f>
              <c:numCache>
                <c:formatCode>General</c:formatCode>
                <c:ptCount val="21"/>
                <c:pt idx="0">
                  <c:v>43691.118949999996</c:v>
                </c:pt>
                <c:pt idx="1">
                  <c:v>43898.3014979</c:v>
                </c:pt>
                <c:pt idx="2">
                  <c:v>44112.4233666</c:v>
                </c:pt>
                <c:pt idx="3">
                  <c:v>44292.570053199997</c:v>
                </c:pt>
                <c:pt idx="4">
                  <c:v>44486.722486300001</c:v>
                </c:pt>
                <c:pt idx="5">
                  <c:v>44631.486573800001</c:v>
                </c:pt>
                <c:pt idx="6">
                  <c:v>44783.368594500003</c:v>
                </c:pt>
                <c:pt idx="7">
                  <c:v>44922.848889300003</c:v>
                </c:pt>
                <c:pt idx="8">
                  <c:v>45034.531675699996</c:v>
                </c:pt>
                <c:pt idx="9">
                  <c:v>45155.8377167</c:v>
                </c:pt>
                <c:pt idx="10">
                  <c:v>45277.145647999998</c:v>
                </c:pt>
                <c:pt idx="11">
                  <c:v>45419.927455899997</c:v>
                </c:pt>
                <c:pt idx="12">
                  <c:v>45529.569536399998</c:v>
                </c:pt>
                <c:pt idx="13">
                  <c:v>45647.1355339</c:v>
                </c:pt>
                <c:pt idx="14">
                  <c:v>45782.346862400002</c:v>
                </c:pt>
                <c:pt idx="15">
                  <c:v>45930.128056599999</c:v>
                </c:pt>
                <c:pt idx="16">
                  <c:v>46079.598377100003</c:v>
                </c:pt>
                <c:pt idx="17">
                  <c:v>46207.459684599999</c:v>
                </c:pt>
                <c:pt idx="18">
                  <c:v>46311.735005900002</c:v>
                </c:pt>
                <c:pt idx="19">
                  <c:v>46418.612222999996</c:v>
                </c:pt>
                <c:pt idx="20">
                  <c:v>46506.207283399999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618-44C0-B853-76E9E58D59AA}"/>
            </c:ext>
          </c:extLst>
        </c:ser>
        <c:ser>
          <c:idx val="3"/>
          <c:order val="3"/>
          <c:tx>
            <c:strRef>
              <c:f>'[2]Household Projections'!$A$36</c:f>
              <c:strCache>
                <c:ptCount val="1"/>
                <c:pt idx="0">
                  <c:v>Moray Growth @2.5%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18-44C0-B853-76E9E58D59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'[2]Household Projections'!$B$32:$V$32</c:f>
              <c:strCache>
                <c:ptCount val="2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</c:strCache>
            </c:strRef>
          </c:cat>
          <c:val>
            <c:numRef>
              <c:f>'[2]Household Projections'!$B$36:$V$36</c:f>
              <c:numCache>
                <c:formatCode>General</c:formatCode>
                <c:ptCount val="21"/>
                <c:pt idx="0">
                  <c:v>43669.414694599996</c:v>
                </c:pt>
                <c:pt idx="1">
                  <c:v>43977.081814236502</c:v>
                </c:pt>
                <c:pt idx="2">
                  <c:v>44290.122552331493</c:v>
                </c:pt>
                <c:pt idx="3">
                  <c:v>44559.433891504799</c:v>
                </c:pt>
                <c:pt idx="4">
                  <c:v>44841.793317813819</c:v>
                </c:pt>
                <c:pt idx="5">
                  <c:v>45076.874945487849</c:v>
                </c:pt>
                <c:pt idx="6">
                  <c:v>45320.104623612955</c:v>
                </c:pt>
                <c:pt idx="7">
                  <c:v>45551.309453638722</c:v>
                </c:pt>
                <c:pt idx="8">
                  <c:v>45750.084379693886</c:v>
                </c:pt>
                <c:pt idx="9">
                  <c:v>45954.362903781446</c:v>
                </c:pt>
                <c:pt idx="10">
                  <c:v>46162.458842135922</c:v>
                </c:pt>
                <c:pt idx="11">
                  <c:v>46393.749193871721</c:v>
                </c:pt>
                <c:pt idx="12">
                  <c:v>46592.903706848905</c:v>
                </c:pt>
                <c:pt idx="13">
                  <c:v>46804.0575591292</c:v>
                </c:pt>
                <c:pt idx="14">
                  <c:v>47026.215809340116</c:v>
                </c:pt>
                <c:pt idx="15">
                  <c:v>47259.757008245339</c:v>
                </c:pt>
                <c:pt idx="16">
                  <c:v>47499.842184327281</c:v>
                </c:pt>
                <c:pt idx="17">
                  <c:v>47718.184702581108</c:v>
                </c:pt>
                <c:pt idx="18">
                  <c:v>47910.380355667221</c:v>
                </c:pt>
                <c:pt idx="19">
                  <c:v>48103.133246170226</c:v>
                </c:pt>
                <c:pt idx="20">
                  <c:v>48272.890760459457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618-44C0-B853-76E9E58D5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448088"/>
        <c:axId val="959440544"/>
      </c:lineChart>
      <c:catAx>
        <c:axId val="959448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59440544"/>
        <c:crosses val="autoZero"/>
        <c:auto val="1"/>
        <c:lblAlgn val="ctr"/>
        <c:lblOffset val="100"/>
        <c:noMultiLvlLbl val="0"/>
      </c:catAx>
      <c:valAx>
        <c:axId val="95944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59448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647698</xdr:colOff>
      <xdr:row>48</xdr:row>
      <xdr:rowOff>95250</xdr:rowOff>
    </xdr:from>
    <xdr:to>
      <xdr:col>9</xdr:col>
      <xdr:colOff>190500</xdr:colOff>
      <xdr:row>63</xdr:row>
      <xdr:rowOff>109537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AACEFA21-D514-4D07-89FA-9AF2E96D00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18</xdr:col>
      <xdr:colOff>66675</xdr:colOff>
      <xdr:row>32</xdr:row>
      <xdr:rowOff>142875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383B5D8-8C58-4D89-8CCF-ED6E8CA1A854}"/>
            </a:ext>
          </a:extLst>
        </xdr:cNvPr>
        <xdr:cNvSpPr txBox="1"/>
      </xdr:nvSpPr>
      <xdr:spPr>
        <a:xfrm>
          <a:off x="0" y="4305300"/>
          <a:ext cx="13411200" cy="17716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Moray Council opted to test the impact of moving beyond the high migration scenario to reflect an ambition for housing-led growth in the area and chose to create an upper range by applying a 0.25% growth assumption to the NRS principal projection for the 20 year projection. Aligned to CHMA advice, no growth assumption has been in applied Year 1 of the projection period (2022). Beyond this, a growth assumption has been applied as an % annual change of 0.5% on the principal household projection between 2023 (Year 2) and 2042 (Year 20) as follows:</a:t>
          </a:r>
          <a:endParaRPr lang="en-GB" sz="11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GB" sz="11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GB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26</xdr:row>
      <xdr:rowOff>114300</xdr:rowOff>
    </xdr:from>
    <xdr:to>
      <xdr:col>10</xdr:col>
      <xdr:colOff>522812</xdr:colOff>
      <xdr:row>31</xdr:row>
      <xdr:rowOff>142758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5DDBC02-8032-4128-0F07-B860E70D9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62525"/>
          <a:ext cx="8504762" cy="9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8</xdr:col>
      <xdr:colOff>9509</xdr:colOff>
      <xdr:row>2</xdr:row>
      <xdr:rowOff>84270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DAC4FD-CAD2-4ADF-891A-872FD1C12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8925" y="238125"/>
          <a:ext cx="2024047" cy="7986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sites/ArneilJohnston/2023/2023%20AJ%20Assignments/1603%20Moray%20Council%20Housing%20Need%20and%20Demand%20Assessment/1603%20HNDA%20Calculation/January%202023%20Toolkits%20&amp;%20Analysis/2022-12-12%20Moray%20HNDA%20Scenario%201%20CHMA%20Default.xlsm?F4B6F5AC" TargetMode="External"/><Relationship Id="rId1" Type="http://schemas.openxmlformats.org/officeDocument/2006/relationships/externalLinkPath" Target="file:///\\F4B6F5AC\2022-12-12%20Moray%20HNDA%20Scenario%201%20CHMA%20Default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2022-01-23%20Moray%20HNDA%20Calculation%20Inputs.xlsx?7CD10A09" TargetMode="External"/><Relationship Id="rId1" Type="http://schemas.openxmlformats.org/officeDocument/2006/relationships/externalLinkPath" Target="file:///\\7CD10A09\2022-01-23%20Moray%20HNDA%20Calculation%20Input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2022-12-09%20Existing%20need%20inputs.xlsx?7CD10A09" TargetMode="External"/><Relationship Id="rId1" Type="http://schemas.openxmlformats.org/officeDocument/2006/relationships/externalLinkPath" Target="file:///\\7CD10A09\2022-12-09%20Existing%20need%20inpu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Record of Changes"/>
      <sheetName val="Instructions for Updating Tool"/>
      <sheetName val="Lower Quart House Price Formula"/>
      <sheetName val="S1"/>
      <sheetName val="S2"/>
      <sheetName val="S3"/>
      <sheetName val="S4"/>
      <sheetName val="S5"/>
      <sheetName val="S6"/>
      <sheetName val="ScenarioAll"/>
      <sheetName val="Tool Schematic"/>
      <sheetName val="Map"/>
      <sheetName val="MapCheck"/>
      <sheetName val="Households"/>
      <sheetName val="Results"/>
      <sheetName val="RawResultsCore"/>
      <sheetName val="RawResultsScenario"/>
      <sheetName val="ScenarioBlank"/>
      <sheetName val="Blank"/>
      <sheetName val="IncomeScenarios"/>
      <sheetName val="PriceScenarios"/>
      <sheetName val="DataZoneHMAList"/>
      <sheetName val="DataZoneHMASubareas"/>
      <sheetName val="Datazones for SDPAs"/>
      <sheetName val="DatzoneNPAreas"/>
      <sheetName val="Data"/>
      <sheetName val="CoreAssumptions"/>
      <sheetName val="Income - SG"/>
      <sheetName val="Income SG Working1 "/>
      <sheetName val="Income SG Working2"/>
      <sheetName val="Income - Own"/>
      <sheetName val="HoTOC"/>
      <sheetName val="Rent Data"/>
      <sheetName val="PriceDataZone"/>
      <sheetName val="2018Principal"/>
      <sheetName val="2018LowM"/>
      <sheetName val="2018HighM"/>
      <sheetName val="User1"/>
      <sheetName val="User2"/>
      <sheetName val="User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2022-12-16 Existing Need"/>
      <sheetName val="2023-01-18 Existing Need"/>
      <sheetName val="2023-01-23 Existing Need Scen"/>
      <sheetName val="HNDA Survey"/>
      <sheetName val="Household Projections"/>
      <sheetName val="Principle Projections"/>
      <sheetName val="High Migration"/>
      <sheetName val="Low Migration"/>
      <sheetName val="Income Analysis"/>
      <sheetName val="CACI"/>
      <sheetName val="House Prices"/>
      <sheetName val="PRS Rents "/>
      <sheetName val="Default Toolkit Income &amp; Price"/>
      <sheetName val="Growth Evidence"/>
      <sheetName val="Toolkit Input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8">
          <cell r="F48">
            <v>62.825053995680342</v>
          </cell>
          <cell r="G48">
            <v>0</v>
          </cell>
          <cell r="H48">
            <v>341.61123110151186</v>
          </cell>
          <cell r="I48">
            <v>52.354211663066955</v>
          </cell>
          <cell r="J48">
            <v>27.922246220302377</v>
          </cell>
          <cell r="K48">
            <v>20.505399568034559</v>
          </cell>
        </row>
      </sheetData>
      <sheetData sheetId="5">
        <row r="32">
          <cell r="B32">
            <v>2022</v>
          </cell>
          <cell r="C32" t="str">
            <v>2023</v>
          </cell>
          <cell r="D32" t="str">
            <v>2024</v>
          </cell>
          <cell r="E32" t="str">
            <v>2025</v>
          </cell>
          <cell r="F32" t="str">
            <v>2026</v>
          </cell>
          <cell r="G32" t="str">
            <v>2027</v>
          </cell>
          <cell r="H32" t="str">
            <v>2028</v>
          </cell>
          <cell r="I32" t="str">
            <v>2029</v>
          </cell>
          <cell r="J32" t="str">
            <v>2030</v>
          </cell>
          <cell r="K32" t="str">
            <v>2031</v>
          </cell>
          <cell r="L32" t="str">
            <v>2032</v>
          </cell>
          <cell r="M32" t="str">
            <v>2033</v>
          </cell>
          <cell r="N32" t="str">
            <v>2034</v>
          </cell>
          <cell r="O32" t="str">
            <v>2035</v>
          </cell>
          <cell r="P32" t="str">
            <v>2036</v>
          </cell>
          <cell r="Q32" t="str">
            <v>2037</v>
          </cell>
          <cell r="R32" t="str">
            <v>2038</v>
          </cell>
          <cell r="S32" t="str">
            <v>2039</v>
          </cell>
          <cell r="T32" t="str">
            <v>2040</v>
          </cell>
          <cell r="U32" t="str">
            <v>2041</v>
          </cell>
          <cell r="V32" t="str">
            <v>2042</v>
          </cell>
        </row>
        <row r="33">
          <cell r="A33" t="str">
            <v>Moray Low Migration</v>
          </cell>
          <cell r="B33">
            <v>43651</v>
          </cell>
          <cell r="C33">
            <v>43838</v>
          </cell>
          <cell r="D33">
            <v>44026</v>
          </cell>
          <cell r="E33">
            <v>44168</v>
          </cell>
          <cell r="F33">
            <v>44319</v>
          </cell>
          <cell r="G33">
            <v>44420</v>
          </cell>
          <cell r="H33">
            <v>44529</v>
          </cell>
          <cell r="I33">
            <v>44625</v>
          </cell>
          <cell r="J33">
            <v>44689</v>
          </cell>
          <cell r="K33">
            <v>44760</v>
          </cell>
          <cell r="L33">
            <v>44831</v>
          </cell>
          <cell r="M33">
            <v>44925</v>
          </cell>
          <cell r="N33">
            <v>44978</v>
          </cell>
          <cell r="O33">
            <v>45042</v>
          </cell>
          <cell r="P33">
            <v>45119</v>
          </cell>
          <cell r="Q33">
            <v>45204</v>
          </cell>
          <cell r="R33">
            <v>45294</v>
          </cell>
          <cell r="S33">
            <v>45361</v>
          </cell>
          <cell r="T33">
            <v>45403</v>
          </cell>
          <cell r="U33">
            <v>45447</v>
          </cell>
          <cell r="V33">
            <v>45467</v>
          </cell>
        </row>
        <row r="34">
          <cell r="A34" t="str">
            <v>Moray Principal</v>
          </cell>
          <cell r="B34">
            <v>43669.414694599996</v>
          </cell>
          <cell r="C34">
            <v>43867.908277499999</v>
          </cell>
          <cell r="D34">
            <v>44070.502118199998</v>
          </cell>
          <cell r="E34">
            <v>44228.301774</v>
          </cell>
          <cell r="F34">
            <v>44397.992163499999</v>
          </cell>
          <cell r="G34">
            <v>44519.7521978</v>
          </cell>
          <cell r="H34">
            <v>44648.676324599997</v>
          </cell>
          <cell r="I34">
            <v>44764.834108399999</v>
          </cell>
          <cell r="J34">
            <v>44848.264960499997</v>
          </cell>
          <cell r="K34">
            <v>44936.396111800001</v>
          </cell>
          <cell r="L34">
            <v>45027.541383199998</v>
          </cell>
          <cell r="M34">
            <v>45140.576541000002</v>
          </cell>
          <cell r="N34">
            <v>45221.5001166</v>
          </cell>
          <cell r="O34">
            <v>45313.385170200003</v>
          </cell>
          <cell r="P34">
            <v>45415.184392100004</v>
          </cell>
          <cell r="Q34">
            <v>45527.186939300002</v>
          </cell>
          <cell r="R34">
            <v>45644.652486400002</v>
          </cell>
          <cell r="S34">
            <v>45740.355623199997</v>
          </cell>
          <cell r="T34">
            <v>45810.234238600002</v>
          </cell>
          <cell r="U34">
            <v>45880.012242299999</v>
          </cell>
          <cell r="V34">
            <v>45927.224260000003</v>
          </cell>
        </row>
        <row r="35">
          <cell r="A35" t="str">
            <v>Moray High Migration</v>
          </cell>
          <cell r="B35">
            <v>43691.118949999996</v>
          </cell>
          <cell r="C35">
            <v>43898.3014979</v>
          </cell>
          <cell r="D35">
            <v>44112.4233666</v>
          </cell>
          <cell r="E35">
            <v>44292.570053199997</v>
          </cell>
          <cell r="F35">
            <v>44486.722486300001</v>
          </cell>
          <cell r="G35">
            <v>44631.486573800001</v>
          </cell>
          <cell r="H35">
            <v>44783.368594500003</v>
          </cell>
          <cell r="I35">
            <v>44922.848889300003</v>
          </cell>
          <cell r="J35">
            <v>45034.531675699996</v>
          </cell>
          <cell r="K35">
            <v>45155.8377167</v>
          </cell>
          <cell r="L35">
            <v>45277.145647999998</v>
          </cell>
          <cell r="M35">
            <v>45419.927455899997</v>
          </cell>
          <cell r="N35">
            <v>45529.569536399998</v>
          </cell>
          <cell r="O35">
            <v>45647.1355339</v>
          </cell>
          <cell r="P35">
            <v>45782.346862400002</v>
          </cell>
          <cell r="Q35">
            <v>45930.128056599999</v>
          </cell>
          <cell r="R35">
            <v>46079.598377100003</v>
          </cell>
          <cell r="S35">
            <v>46207.459684599999</v>
          </cell>
          <cell r="T35">
            <v>46311.735005900002</v>
          </cell>
          <cell r="U35">
            <v>46418.612222999996</v>
          </cell>
          <cell r="V35">
            <v>46506.207283399999</v>
          </cell>
        </row>
        <row r="36">
          <cell r="A36" t="str">
            <v>Moray Growth @2.5%</v>
          </cell>
          <cell r="B36">
            <v>43669.414694599996</v>
          </cell>
          <cell r="C36">
            <v>43977.081814236502</v>
          </cell>
          <cell r="D36">
            <v>44290.122552331493</v>
          </cell>
          <cell r="E36">
            <v>44559.433891504799</v>
          </cell>
          <cell r="F36">
            <v>44841.793317813819</v>
          </cell>
          <cell r="G36">
            <v>45076.874945487849</v>
          </cell>
          <cell r="H36">
            <v>45320.104623612955</v>
          </cell>
          <cell r="I36">
            <v>45551.309453638722</v>
          </cell>
          <cell r="J36">
            <v>45750.084379693886</v>
          </cell>
          <cell r="K36">
            <v>45954.362903781446</v>
          </cell>
          <cell r="L36">
            <v>46162.458842135922</v>
          </cell>
          <cell r="M36">
            <v>46393.749193871721</v>
          </cell>
          <cell r="N36">
            <v>46592.903706848905</v>
          </cell>
          <cell r="O36">
            <v>46804.0575591292</v>
          </cell>
          <cell r="P36">
            <v>47026.215809340116</v>
          </cell>
          <cell r="Q36">
            <v>47259.757008245339</v>
          </cell>
          <cell r="R36">
            <v>47499.842184327281</v>
          </cell>
          <cell r="S36">
            <v>47718.184702581108</v>
          </cell>
          <cell r="T36">
            <v>47910.380355667221</v>
          </cell>
          <cell r="U36">
            <v>48103.133246170226</v>
          </cell>
          <cell r="V36">
            <v>48272.890760459457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lessness Moray"/>
      <sheetName val="Temporary Accommodation"/>
      <sheetName val="WL Moray"/>
      <sheetName val="Stock Condition BTS"/>
      <sheetName val="HNDA B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9">
          <cell r="J19">
            <v>350.86160000000007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rscotland.gov.uk/statistics-and-data/statistics/statistics-by-theme/households/household-projections/2018-based-household-projections/list-of-data-table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5F870-204F-445F-8F21-565BD13D7331}">
  <dimension ref="A2:B10"/>
  <sheetViews>
    <sheetView workbookViewId="0">
      <selection activeCell="B18" sqref="B18"/>
    </sheetView>
  </sheetViews>
  <sheetFormatPr defaultRowHeight="15" x14ac:dyDescent="0.2"/>
  <cols>
    <col min="1" max="1" width="16.5703125" style="184" customWidth="1"/>
    <col min="2" max="2" width="99.28515625" style="182" bestFit="1" customWidth="1"/>
    <col min="3" max="3" width="69.85546875" style="182" customWidth="1"/>
    <col min="4" max="4" width="24.28515625" style="182" customWidth="1"/>
    <col min="5" max="16384" width="9.140625" style="182"/>
  </cols>
  <sheetData>
    <row r="2" spans="1:2" x14ac:dyDescent="0.2">
      <c r="A2" s="298" t="s">
        <v>290</v>
      </c>
      <c r="B2" s="296" t="s">
        <v>291</v>
      </c>
    </row>
    <row r="3" spans="1:2" x14ac:dyDescent="0.2">
      <c r="A3" s="297">
        <v>1</v>
      </c>
      <c r="B3" s="300" t="s">
        <v>292</v>
      </c>
    </row>
    <row r="4" spans="1:2" x14ac:dyDescent="0.2">
      <c r="A4" s="297">
        <v>2</v>
      </c>
      <c r="B4" s="300" t="s">
        <v>293</v>
      </c>
    </row>
    <row r="5" spans="1:2" x14ac:dyDescent="0.2">
      <c r="A5" s="297">
        <v>3</v>
      </c>
      <c r="B5" s="300" t="s">
        <v>294</v>
      </c>
    </row>
    <row r="6" spans="1:2" x14ac:dyDescent="0.2">
      <c r="A6" s="297">
        <v>4</v>
      </c>
      <c r="B6" s="300" t="s">
        <v>295</v>
      </c>
    </row>
    <row r="7" spans="1:2" x14ac:dyDescent="0.2">
      <c r="A7" s="297">
        <v>5</v>
      </c>
      <c r="B7" s="300" t="s">
        <v>296</v>
      </c>
    </row>
    <row r="8" spans="1:2" x14ac:dyDescent="0.2">
      <c r="A8" s="299">
        <v>6</v>
      </c>
      <c r="B8" s="300" t="s">
        <v>297</v>
      </c>
    </row>
    <row r="9" spans="1:2" x14ac:dyDescent="0.2">
      <c r="A9" s="299">
        <v>7</v>
      </c>
      <c r="B9" s="300" t="s">
        <v>298</v>
      </c>
    </row>
    <row r="10" spans="1:2" x14ac:dyDescent="0.2">
      <c r="A10" s="299">
        <v>8</v>
      </c>
      <c r="B10" s="300" t="s">
        <v>299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0774C-3482-4995-B88A-0C75E102618A}">
  <dimension ref="B3:D9"/>
  <sheetViews>
    <sheetView workbookViewId="0">
      <selection activeCell="B3" sqref="B3:D9"/>
    </sheetView>
  </sheetViews>
  <sheetFormatPr defaultRowHeight="15" x14ac:dyDescent="0.25"/>
  <cols>
    <col min="2" max="2" width="25.28515625" bestFit="1" customWidth="1"/>
  </cols>
  <sheetData>
    <row r="3" spans="2:4" x14ac:dyDescent="0.25">
      <c r="B3" s="42" t="s">
        <v>36</v>
      </c>
      <c r="C3" s="42">
        <v>7055</v>
      </c>
      <c r="D3" s="154">
        <f>C3/$C$9</f>
        <v>0.16155625271932034</v>
      </c>
    </row>
    <row r="4" spans="2:4" x14ac:dyDescent="0.25">
      <c r="B4" s="42" t="s">
        <v>123</v>
      </c>
      <c r="C4" s="42">
        <v>362</v>
      </c>
      <c r="D4" s="154">
        <f t="shared" ref="D4:D9" si="0">C4/$C$9</f>
        <v>8.2896333783690941E-3</v>
      </c>
    </row>
    <row r="5" spans="2:4" x14ac:dyDescent="0.25">
      <c r="B5" s="42" t="s">
        <v>124</v>
      </c>
      <c r="C5" s="42">
        <v>21500</v>
      </c>
      <c r="D5" s="154">
        <f t="shared" si="0"/>
        <v>0.49234010396391031</v>
      </c>
    </row>
    <row r="6" spans="2:4" x14ac:dyDescent="0.25">
      <c r="B6" s="42" t="s">
        <v>125</v>
      </c>
      <c r="C6" s="42">
        <v>7799</v>
      </c>
      <c r="D6" s="154">
        <f t="shared" si="0"/>
        <v>0.17859351027044357</v>
      </c>
    </row>
    <row r="7" spans="2:4" x14ac:dyDescent="0.25">
      <c r="B7" s="42" t="s">
        <v>126</v>
      </c>
      <c r="C7" s="42">
        <v>3616</v>
      </c>
      <c r="D7" s="154">
        <f t="shared" si="0"/>
        <v>8.2804735624813941E-2</v>
      </c>
    </row>
    <row r="8" spans="2:4" x14ac:dyDescent="0.25">
      <c r="B8" s="42" t="s">
        <v>127</v>
      </c>
      <c r="C8" s="42">
        <v>3337</v>
      </c>
      <c r="D8" s="154">
        <f t="shared" si="0"/>
        <v>7.6415764043142737E-2</v>
      </c>
    </row>
    <row r="9" spans="2:4" x14ac:dyDescent="0.25">
      <c r="B9" s="42"/>
      <c r="C9" s="42">
        <f>SUM(C3:C8)</f>
        <v>43669</v>
      </c>
      <c r="D9" s="154">
        <f t="shared" si="0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CD21-9796-46FA-9F8A-C99F48AD9D7A}">
  <dimension ref="A1:S91"/>
  <sheetViews>
    <sheetView workbookViewId="0">
      <selection activeCell="B101" sqref="B101"/>
    </sheetView>
  </sheetViews>
  <sheetFormatPr defaultColWidth="9.140625" defaultRowHeight="15" x14ac:dyDescent="0.2"/>
  <cols>
    <col min="1" max="1" width="22.7109375" style="215" customWidth="1"/>
    <col min="2" max="3" width="60.140625" style="187" customWidth="1"/>
    <col min="4" max="4" width="14" style="201" bestFit="1" customWidth="1"/>
    <col min="5" max="5" width="18.5703125" style="201" customWidth="1"/>
    <col min="6" max="6" width="16" style="201" customWidth="1"/>
    <col min="7" max="7" width="16.7109375" style="201" customWidth="1"/>
    <col min="8" max="10" width="14" style="201" bestFit="1" customWidth="1"/>
    <col min="11" max="11" width="5.28515625" style="187" bestFit="1" customWidth="1"/>
    <col min="12" max="12" width="28.42578125" style="187" customWidth="1"/>
    <col min="13" max="14" width="12.7109375" style="187" customWidth="1"/>
    <col min="15" max="15" width="14.140625" style="187" customWidth="1"/>
    <col min="16" max="16" width="12.7109375" style="187" customWidth="1"/>
    <col min="17" max="18" width="45" style="187" bestFit="1" customWidth="1"/>
    <col min="19" max="16384" width="9.140625" style="187"/>
  </cols>
  <sheetData>
    <row r="1" spans="1:19" ht="16.5" thickBot="1" x14ac:dyDescent="0.3">
      <c r="A1" s="312" t="s">
        <v>137</v>
      </c>
      <c r="B1" s="313"/>
      <c r="C1" s="185"/>
      <c r="D1" s="186" t="s">
        <v>69</v>
      </c>
      <c r="E1" s="186" t="s">
        <v>138</v>
      </c>
      <c r="F1" s="186" t="s">
        <v>139</v>
      </c>
      <c r="G1" s="186" t="s">
        <v>124</v>
      </c>
      <c r="H1" s="186" t="s">
        <v>140</v>
      </c>
      <c r="I1" s="186" t="s">
        <v>126</v>
      </c>
      <c r="J1" s="186" t="s">
        <v>127</v>
      </c>
    </row>
    <row r="2" spans="1:19" ht="16.5" thickTop="1" x14ac:dyDescent="0.2">
      <c r="A2" s="314" t="s">
        <v>141</v>
      </c>
      <c r="B2" s="316" t="s">
        <v>142</v>
      </c>
      <c r="C2" s="317"/>
      <c r="D2" s="317"/>
      <c r="E2" s="317"/>
      <c r="F2" s="317"/>
      <c r="G2" s="317"/>
      <c r="H2" s="317"/>
      <c r="I2" s="317"/>
      <c r="J2" s="318"/>
    </row>
    <row r="3" spans="1:19" ht="30" x14ac:dyDescent="0.25">
      <c r="A3" s="315"/>
      <c r="B3" s="188" t="s">
        <v>143</v>
      </c>
      <c r="C3" s="189" t="s">
        <v>144</v>
      </c>
      <c r="D3" s="190">
        <v>99</v>
      </c>
      <c r="E3" s="190">
        <v>12</v>
      </c>
      <c r="F3" s="190"/>
      <c r="G3" s="190">
        <v>55</v>
      </c>
      <c r="H3" s="190">
        <v>19</v>
      </c>
      <c r="I3" s="190">
        <v>12</v>
      </c>
      <c r="J3" s="190">
        <v>1</v>
      </c>
      <c r="S3"/>
    </row>
    <row r="4" spans="1:19" ht="15.75" x14ac:dyDescent="0.25">
      <c r="A4" s="315"/>
      <c r="B4" s="188" t="s">
        <v>145</v>
      </c>
      <c r="C4" s="191" t="s">
        <v>146</v>
      </c>
      <c r="D4" s="190">
        <v>123</v>
      </c>
      <c r="E4" s="190">
        <v>17</v>
      </c>
      <c r="F4" s="190"/>
      <c r="G4" s="190">
        <v>74</v>
      </c>
      <c r="H4" s="190">
        <v>17</v>
      </c>
      <c r="I4" s="190">
        <v>12</v>
      </c>
      <c r="J4" s="190">
        <v>3</v>
      </c>
      <c r="S4"/>
    </row>
    <row r="5" spans="1:19" ht="33.75" customHeight="1" x14ac:dyDescent="0.25">
      <c r="A5" s="315"/>
      <c r="B5" s="192" t="s">
        <v>147</v>
      </c>
      <c r="C5" s="193" t="s">
        <v>148</v>
      </c>
      <c r="D5" s="194">
        <v>379</v>
      </c>
      <c r="E5" s="194" t="s">
        <v>149</v>
      </c>
      <c r="F5" s="194" t="s">
        <v>149</v>
      </c>
      <c r="G5" s="194">
        <v>273</v>
      </c>
      <c r="H5" s="194">
        <v>29</v>
      </c>
      <c r="I5" s="194" t="s">
        <v>149</v>
      </c>
      <c r="J5" s="194">
        <v>77</v>
      </c>
      <c r="S5"/>
    </row>
    <row r="6" spans="1:19" ht="15.75" x14ac:dyDescent="0.25">
      <c r="A6" s="315"/>
      <c r="B6" s="195" t="s">
        <v>150</v>
      </c>
      <c r="C6" s="196"/>
      <c r="D6" s="197">
        <f>SUM(E6:J6)</f>
        <v>209.16666666666666</v>
      </c>
      <c r="E6" s="197">
        <f t="shared" ref="E6:J6" si="0">+AVERAGE(E3:E5)</f>
        <v>14.5</v>
      </c>
      <c r="F6" s="197"/>
      <c r="G6" s="197">
        <f t="shared" si="0"/>
        <v>134</v>
      </c>
      <c r="H6" s="197">
        <f t="shared" si="0"/>
        <v>21.666666666666668</v>
      </c>
      <c r="I6" s="197">
        <f t="shared" si="0"/>
        <v>12</v>
      </c>
      <c r="J6" s="197">
        <f t="shared" si="0"/>
        <v>27</v>
      </c>
      <c r="S6"/>
    </row>
    <row r="7" spans="1:19" ht="15.75" customHeight="1" x14ac:dyDescent="0.25">
      <c r="A7" s="314" t="s">
        <v>151</v>
      </c>
      <c r="B7" s="319" t="s">
        <v>152</v>
      </c>
      <c r="C7" s="319"/>
      <c r="D7" s="198"/>
      <c r="E7" s="198"/>
      <c r="F7" s="198"/>
      <c r="G7" s="198"/>
      <c r="H7" s="198"/>
      <c r="I7" s="198"/>
      <c r="J7" s="198"/>
      <c r="S7"/>
    </row>
    <row r="8" spans="1:19" ht="62.25" customHeight="1" x14ac:dyDescent="0.25">
      <c r="A8" s="314"/>
      <c r="B8" s="188" t="s">
        <v>153</v>
      </c>
      <c r="C8" s="199" t="s">
        <v>154</v>
      </c>
      <c r="D8" s="190">
        <v>61</v>
      </c>
      <c r="E8" s="190">
        <v>8</v>
      </c>
      <c r="F8" s="190">
        <v>0</v>
      </c>
      <c r="G8" s="190">
        <v>29</v>
      </c>
      <c r="H8" s="190">
        <v>13</v>
      </c>
      <c r="I8" s="190">
        <v>8</v>
      </c>
      <c r="J8" s="190">
        <v>2</v>
      </c>
      <c r="S8"/>
    </row>
    <row r="9" spans="1:19" ht="63" customHeight="1" x14ac:dyDescent="0.25">
      <c r="A9" s="314"/>
      <c r="B9" s="192" t="s">
        <v>155</v>
      </c>
      <c r="C9" s="193" t="s">
        <v>156</v>
      </c>
      <c r="D9" s="194">
        <v>314</v>
      </c>
      <c r="E9" s="194" t="s">
        <v>149</v>
      </c>
      <c r="F9" s="194" t="s">
        <v>149</v>
      </c>
      <c r="G9" s="194">
        <v>214</v>
      </c>
      <c r="H9" s="194">
        <v>55</v>
      </c>
      <c r="I9" s="194" t="s">
        <v>149</v>
      </c>
      <c r="J9" s="194">
        <v>45</v>
      </c>
      <c r="S9"/>
    </row>
    <row r="10" spans="1:19" ht="15.75" x14ac:dyDescent="0.25">
      <c r="A10" s="314"/>
      <c r="B10" s="200" t="s">
        <v>157</v>
      </c>
      <c r="C10" s="200"/>
      <c r="D10" s="197">
        <f>SUM(E10:J10)</f>
        <v>195</v>
      </c>
      <c r="E10" s="197">
        <f t="shared" ref="E10:J10" si="1">AVERAGE(E8:E9)</f>
        <v>8</v>
      </c>
      <c r="F10" s="197">
        <f t="shared" si="1"/>
        <v>0</v>
      </c>
      <c r="G10" s="197">
        <f t="shared" si="1"/>
        <v>121.5</v>
      </c>
      <c r="H10" s="197">
        <f t="shared" si="1"/>
        <v>34</v>
      </c>
      <c r="I10" s="197">
        <f t="shared" si="1"/>
        <v>8</v>
      </c>
      <c r="J10" s="197">
        <f t="shared" si="1"/>
        <v>23.5</v>
      </c>
      <c r="S10"/>
    </row>
    <row r="11" spans="1:19" ht="48.75" customHeight="1" x14ac:dyDescent="0.25">
      <c r="A11" s="320" t="s">
        <v>136</v>
      </c>
      <c r="B11" s="192" t="s">
        <v>158</v>
      </c>
      <c r="C11" s="199" t="s">
        <v>159</v>
      </c>
      <c r="D11" s="194">
        <v>1472</v>
      </c>
      <c r="E11" s="194">
        <v>232</v>
      </c>
      <c r="F11" s="194" t="s">
        <v>149</v>
      </c>
      <c r="G11" s="194">
        <v>829</v>
      </c>
      <c r="H11" s="194">
        <v>190</v>
      </c>
      <c r="I11" s="194">
        <v>128</v>
      </c>
      <c r="J11" s="194">
        <v>94</v>
      </c>
      <c r="S11"/>
    </row>
    <row r="12" spans="1:19" ht="15.75" customHeight="1" x14ac:dyDescent="0.25">
      <c r="A12" s="321"/>
      <c r="B12" s="188" t="s">
        <v>160</v>
      </c>
      <c r="C12" s="199" t="s">
        <v>161</v>
      </c>
      <c r="D12" s="190">
        <v>19</v>
      </c>
      <c r="E12" s="190">
        <v>4</v>
      </c>
      <c r="F12" s="190">
        <v>2</v>
      </c>
      <c r="G12" s="190">
        <v>10</v>
      </c>
      <c r="H12" s="190">
        <v>1</v>
      </c>
      <c r="I12" s="190">
        <v>0</v>
      </c>
      <c r="J12" s="190">
        <v>2</v>
      </c>
      <c r="S12"/>
    </row>
    <row r="13" spans="1:19" ht="32.25" customHeight="1" x14ac:dyDescent="0.25">
      <c r="A13" s="321"/>
      <c r="B13" s="188" t="s">
        <v>162</v>
      </c>
      <c r="C13" s="199" t="s">
        <v>163</v>
      </c>
      <c r="D13" s="190">
        <v>506</v>
      </c>
      <c r="E13" s="190">
        <v>86</v>
      </c>
      <c r="F13" s="190">
        <v>15</v>
      </c>
      <c r="G13" s="190">
        <v>275</v>
      </c>
      <c r="H13" s="190">
        <v>68</v>
      </c>
      <c r="I13" s="190">
        <v>32</v>
      </c>
      <c r="J13" s="190">
        <v>30</v>
      </c>
      <c r="S13"/>
    </row>
    <row r="14" spans="1:19" ht="15.75" x14ac:dyDescent="0.25">
      <c r="A14" s="322"/>
      <c r="B14" s="200" t="s">
        <v>157</v>
      </c>
      <c r="C14" s="200"/>
      <c r="D14" s="197">
        <f>SUM(E14:J14)</f>
        <v>668.83333333333337</v>
      </c>
      <c r="E14" s="197">
        <f>AVERAGE(E11:E13)</f>
        <v>107.33333333333333</v>
      </c>
      <c r="F14" s="197">
        <f t="shared" ref="F14:J14" si="2">AVERAGE(F11:F13)</f>
        <v>8.5</v>
      </c>
      <c r="G14" s="197">
        <f t="shared" si="2"/>
        <v>371.33333333333331</v>
      </c>
      <c r="H14" s="197">
        <f t="shared" si="2"/>
        <v>86.333333333333329</v>
      </c>
      <c r="I14" s="197">
        <f t="shared" si="2"/>
        <v>53.333333333333336</v>
      </c>
      <c r="J14" s="197">
        <f t="shared" si="2"/>
        <v>42</v>
      </c>
      <c r="S14" s="201"/>
    </row>
    <row r="15" spans="1:19" ht="60" x14ac:dyDescent="0.25">
      <c r="A15" s="323" t="s">
        <v>164</v>
      </c>
      <c r="B15" s="192" t="s">
        <v>165</v>
      </c>
      <c r="C15" s="193" t="s">
        <v>166</v>
      </c>
      <c r="D15" s="194">
        <v>3792</v>
      </c>
      <c r="E15" s="194">
        <v>197</v>
      </c>
      <c r="F15" s="194">
        <v>52</v>
      </c>
      <c r="G15" s="194">
        <v>2495</v>
      </c>
      <c r="H15" s="194">
        <v>259</v>
      </c>
      <c r="I15" s="194">
        <v>389</v>
      </c>
      <c r="J15" s="194">
        <v>271</v>
      </c>
      <c r="S15" s="201"/>
    </row>
    <row r="16" spans="1:19" ht="32.25" customHeight="1" x14ac:dyDescent="0.25">
      <c r="A16" s="324"/>
      <c r="B16" s="192" t="s">
        <v>167</v>
      </c>
      <c r="C16" s="193" t="s">
        <v>168</v>
      </c>
      <c r="D16" s="194">
        <v>3494</v>
      </c>
      <c r="E16" s="194">
        <v>197</v>
      </c>
      <c r="F16" s="194">
        <v>52</v>
      </c>
      <c r="G16" s="194">
        <v>2404</v>
      </c>
      <c r="H16" s="194">
        <v>191</v>
      </c>
      <c r="I16" s="194">
        <v>311</v>
      </c>
      <c r="J16" s="194">
        <v>271</v>
      </c>
      <c r="S16" s="201"/>
    </row>
    <row r="17" spans="1:19" ht="44.25" customHeight="1" x14ac:dyDescent="0.25">
      <c r="A17" s="324"/>
      <c r="B17" s="192" t="s">
        <v>169</v>
      </c>
      <c r="C17" s="193" t="s">
        <v>170</v>
      </c>
      <c r="D17" s="194">
        <v>671</v>
      </c>
      <c r="E17" s="194"/>
      <c r="F17" s="194" t="s">
        <v>149</v>
      </c>
      <c r="G17" s="194">
        <v>412</v>
      </c>
      <c r="H17" s="194"/>
      <c r="I17" s="194">
        <v>121</v>
      </c>
      <c r="J17" s="194">
        <v>139</v>
      </c>
      <c r="S17" s="201"/>
    </row>
    <row r="18" spans="1:19" ht="32.25" customHeight="1" x14ac:dyDescent="0.25">
      <c r="A18" s="324"/>
      <c r="B18" s="192" t="s">
        <v>171</v>
      </c>
      <c r="C18" s="193" t="s">
        <v>172</v>
      </c>
      <c r="D18" s="194">
        <v>843</v>
      </c>
      <c r="E18" s="194">
        <v>56</v>
      </c>
      <c r="F18" s="194" t="s">
        <v>149</v>
      </c>
      <c r="G18" s="194">
        <v>737</v>
      </c>
      <c r="H18" s="194">
        <v>50</v>
      </c>
      <c r="I18" s="194" t="s">
        <v>149</v>
      </c>
      <c r="J18" s="194" t="s">
        <v>149</v>
      </c>
      <c r="S18" s="201"/>
    </row>
    <row r="19" spans="1:19" ht="32.25" customHeight="1" x14ac:dyDescent="0.25">
      <c r="A19" s="324"/>
      <c r="B19" s="188" t="s">
        <v>173</v>
      </c>
      <c r="C19" s="199" t="s">
        <v>187</v>
      </c>
      <c r="D19" s="202">
        <f>SUM(E19:J19)</f>
        <v>1275</v>
      </c>
      <c r="E19" s="203">
        <v>184</v>
      </c>
      <c r="F19" s="203">
        <v>16</v>
      </c>
      <c r="G19" s="203">
        <v>717</v>
      </c>
      <c r="H19" s="203">
        <v>211</v>
      </c>
      <c r="I19" s="203">
        <v>83</v>
      </c>
      <c r="J19" s="203">
        <v>64</v>
      </c>
      <c r="S19" s="201"/>
    </row>
    <row r="20" spans="1:19" ht="15.75" x14ac:dyDescent="0.25">
      <c r="A20" s="325"/>
      <c r="B20" s="204" t="s">
        <v>157</v>
      </c>
      <c r="C20" s="205"/>
      <c r="D20" s="197">
        <f>SUM(E20:J20)</f>
        <v>2141.5</v>
      </c>
      <c r="E20" s="197">
        <f>AVERAGE(E15:E19)</f>
        <v>158.5</v>
      </c>
      <c r="F20" s="197">
        <f t="shared" ref="F20:J20" si="3">AVERAGE(F15:F19)</f>
        <v>40</v>
      </c>
      <c r="G20" s="197">
        <f t="shared" si="3"/>
        <v>1353</v>
      </c>
      <c r="H20" s="197">
        <f t="shared" si="3"/>
        <v>177.75</v>
      </c>
      <c r="I20" s="197">
        <f t="shared" si="3"/>
        <v>226</v>
      </c>
      <c r="J20" s="197">
        <f t="shared" si="3"/>
        <v>186.25</v>
      </c>
      <c r="S20" s="201"/>
    </row>
    <row r="21" spans="1:19" ht="52.5" customHeight="1" x14ac:dyDescent="0.25">
      <c r="A21" s="206" t="s">
        <v>174</v>
      </c>
      <c r="B21" s="192" t="s">
        <v>175</v>
      </c>
      <c r="C21" s="193" t="s">
        <v>176</v>
      </c>
      <c r="D21" s="194">
        <v>505</v>
      </c>
      <c r="E21" s="194">
        <f>'[2]HNDA Survey'!F48</f>
        <v>62.825053995680342</v>
      </c>
      <c r="F21" s="194">
        <f>'[2]HNDA Survey'!G48</f>
        <v>0</v>
      </c>
      <c r="G21" s="194">
        <f>'[2]HNDA Survey'!H48</f>
        <v>341.61123110151186</v>
      </c>
      <c r="H21" s="194">
        <f>'[2]HNDA Survey'!I48</f>
        <v>52.354211663066955</v>
      </c>
      <c r="I21" s="194">
        <f>'[2]HNDA Survey'!J48</f>
        <v>27.922246220302377</v>
      </c>
      <c r="J21" s="194">
        <f>'[2]HNDA Survey'!K48</f>
        <v>20.505399568034559</v>
      </c>
      <c r="S21" s="201"/>
    </row>
    <row r="22" spans="1:19" ht="15.75" x14ac:dyDescent="0.25">
      <c r="A22" s="309" t="s">
        <v>177</v>
      </c>
      <c r="B22" s="326" t="s">
        <v>178</v>
      </c>
      <c r="C22" s="327"/>
      <c r="D22" s="327"/>
      <c r="E22" s="327"/>
      <c r="F22" s="327"/>
      <c r="G22" s="327"/>
      <c r="H22" s="327"/>
      <c r="I22" s="327"/>
      <c r="J22" s="328"/>
      <c r="S22" s="201"/>
    </row>
    <row r="23" spans="1:19" ht="48" customHeight="1" x14ac:dyDescent="0.25">
      <c r="A23" s="310"/>
      <c r="B23" s="192" t="s">
        <v>179</v>
      </c>
      <c r="C23" s="199" t="s">
        <v>180</v>
      </c>
      <c r="D23" s="194">
        <v>3573</v>
      </c>
      <c r="E23" s="194">
        <v>481</v>
      </c>
      <c r="F23" s="194" t="s">
        <v>149</v>
      </c>
      <c r="G23" s="194">
        <v>1930</v>
      </c>
      <c r="H23" s="194">
        <v>622</v>
      </c>
      <c r="I23" s="194">
        <v>289</v>
      </c>
      <c r="J23" s="194">
        <v>199</v>
      </c>
      <c r="P23" s="201"/>
      <c r="Q23" s="201"/>
      <c r="R23" s="201"/>
      <c r="S23" s="201"/>
    </row>
    <row r="24" spans="1:19" ht="15.75" x14ac:dyDescent="0.25">
      <c r="A24" s="310"/>
      <c r="B24" s="326" t="s">
        <v>181</v>
      </c>
      <c r="C24" s="327"/>
      <c r="D24" s="327"/>
      <c r="E24" s="327"/>
      <c r="F24" s="327"/>
      <c r="G24" s="327"/>
      <c r="H24" s="327"/>
      <c r="I24" s="327"/>
      <c r="J24" s="328"/>
    </row>
    <row r="25" spans="1:19" ht="53.25" customHeight="1" x14ac:dyDescent="0.25">
      <c r="A25" s="310"/>
      <c r="B25" s="179" t="s">
        <v>182</v>
      </c>
      <c r="C25" s="193" t="s">
        <v>183</v>
      </c>
      <c r="D25" s="194">
        <v>2856</v>
      </c>
      <c r="E25" s="194">
        <v>304</v>
      </c>
      <c r="F25" s="194" t="s">
        <v>149</v>
      </c>
      <c r="G25" s="194">
        <v>1695</v>
      </c>
      <c r="H25" s="194">
        <v>364</v>
      </c>
      <c r="I25" s="194">
        <v>339</v>
      </c>
      <c r="J25" s="194">
        <v>154</v>
      </c>
    </row>
    <row r="26" spans="1:19" ht="36" customHeight="1" x14ac:dyDescent="0.25">
      <c r="A26" s="310"/>
      <c r="B26" s="192" t="s">
        <v>184</v>
      </c>
      <c r="C26" s="193" t="s">
        <v>185</v>
      </c>
      <c r="D26" s="194">
        <v>889</v>
      </c>
      <c r="E26" s="194">
        <v>134</v>
      </c>
      <c r="F26" s="194" t="s">
        <v>149</v>
      </c>
      <c r="G26" s="194">
        <v>598</v>
      </c>
      <c r="H26" s="194">
        <v>79</v>
      </c>
      <c r="I26" s="194">
        <v>78</v>
      </c>
      <c r="J26" s="194" t="s">
        <v>149</v>
      </c>
    </row>
    <row r="27" spans="1:19" ht="45.75" x14ac:dyDescent="0.25">
      <c r="A27" s="310"/>
      <c r="B27" s="207" t="s">
        <v>186</v>
      </c>
      <c r="C27" s="199" t="s">
        <v>187</v>
      </c>
      <c r="D27" s="190">
        <v>30</v>
      </c>
      <c r="E27" s="190">
        <v>5</v>
      </c>
      <c r="F27" s="190">
        <v>4</v>
      </c>
      <c r="G27" s="190">
        <v>14</v>
      </c>
      <c r="H27" s="190">
        <v>6</v>
      </c>
      <c r="I27" s="190">
        <v>1</v>
      </c>
      <c r="J27" s="190">
        <v>0</v>
      </c>
    </row>
    <row r="28" spans="1:19" ht="15.75" x14ac:dyDescent="0.25">
      <c r="A28" s="310"/>
      <c r="B28" s="204" t="s">
        <v>157</v>
      </c>
      <c r="C28" s="205"/>
      <c r="D28" s="197">
        <f>SUM(E28:J28)</f>
        <v>1286.6666666666665</v>
      </c>
      <c r="E28" s="197">
        <f t="shared" ref="E28:J28" si="4">AVERAGE(E25:E27)</f>
        <v>147.66666666666666</v>
      </c>
      <c r="F28" s="197">
        <f t="shared" si="4"/>
        <v>4</v>
      </c>
      <c r="G28" s="197">
        <f t="shared" si="4"/>
        <v>769</v>
      </c>
      <c r="H28" s="197">
        <f t="shared" si="4"/>
        <v>149.66666666666666</v>
      </c>
      <c r="I28" s="197">
        <f t="shared" si="4"/>
        <v>139.33333333333334</v>
      </c>
      <c r="J28" s="197">
        <f t="shared" si="4"/>
        <v>77</v>
      </c>
    </row>
    <row r="29" spans="1:19" ht="15.75" x14ac:dyDescent="0.25">
      <c r="A29" s="310"/>
      <c r="B29" s="326" t="s">
        <v>188</v>
      </c>
      <c r="C29" s="327"/>
      <c r="D29" s="327"/>
      <c r="E29" s="327"/>
      <c r="F29" s="327"/>
      <c r="G29" s="327"/>
      <c r="H29" s="327"/>
      <c r="I29" s="327"/>
      <c r="J29" s="328"/>
    </row>
    <row r="30" spans="1:19" ht="30.75" customHeight="1" x14ac:dyDescent="0.25">
      <c r="A30" s="310"/>
      <c r="B30" s="192" t="s">
        <v>189</v>
      </c>
      <c r="C30" s="199" t="s">
        <v>190</v>
      </c>
      <c r="D30" s="194">
        <v>5970</v>
      </c>
      <c r="E30" s="194">
        <v>1484</v>
      </c>
      <c r="F30" s="194" t="s">
        <v>149</v>
      </c>
      <c r="G30" s="194">
        <v>2828</v>
      </c>
      <c r="H30" s="194">
        <v>781</v>
      </c>
      <c r="I30" s="194">
        <v>453</v>
      </c>
      <c r="J30" s="194">
        <v>424</v>
      </c>
    </row>
    <row r="31" spans="1:19" ht="24.75" customHeight="1" x14ac:dyDescent="0.25">
      <c r="A31" s="311"/>
      <c r="B31" s="204" t="s">
        <v>157</v>
      </c>
      <c r="C31" s="205"/>
      <c r="D31" s="197"/>
      <c r="E31" s="197"/>
      <c r="F31" s="197"/>
      <c r="G31" s="197"/>
      <c r="H31" s="197"/>
      <c r="I31" s="197"/>
      <c r="J31" s="197"/>
    </row>
    <row r="32" spans="1:19" ht="34.5" customHeight="1" x14ac:dyDescent="0.25">
      <c r="A32" s="309" t="s">
        <v>191</v>
      </c>
      <c r="B32" s="181" t="s">
        <v>192</v>
      </c>
      <c r="C32" s="199" t="s">
        <v>193</v>
      </c>
      <c r="D32" s="194">
        <v>7361</v>
      </c>
      <c r="E32" s="194">
        <v>624</v>
      </c>
      <c r="F32" s="194" t="s">
        <v>149</v>
      </c>
      <c r="G32" s="194">
        <v>4294</v>
      </c>
      <c r="H32" s="194">
        <v>1150</v>
      </c>
      <c r="I32" s="194">
        <v>569</v>
      </c>
      <c r="J32" s="194">
        <v>653</v>
      </c>
    </row>
    <row r="33" spans="1:10" ht="30" customHeight="1" x14ac:dyDescent="0.25">
      <c r="A33" s="310"/>
      <c r="B33" s="208" t="s">
        <v>194</v>
      </c>
      <c r="C33" s="199" t="s">
        <v>195</v>
      </c>
      <c r="D33" s="190">
        <f>'[3]HNDA BTS'!J19</f>
        <v>350.86160000000007</v>
      </c>
      <c r="E33" s="190">
        <v>58.827162627472568</v>
      </c>
      <c r="F33" s="190">
        <v>3.5325830425070417</v>
      </c>
      <c r="G33" s="190">
        <v>170.43861271002626</v>
      </c>
      <c r="H33" s="190">
        <v>65.63107659037199</v>
      </c>
      <c r="I33" s="190">
        <v>26.034341908122638</v>
      </c>
      <c r="J33" s="190">
        <v>26.397823121499567</v>
      </c>
    </row>
    <row r="34" spans="1:10" ht="30.75" customHeight="1" x14ac:dyDescent="0.25">
      <c r="A34" s="310"/>
      <c r="B34" s="208" t="s">
        <v>196</v>
      </c>
      <c r="C34" s="209" t="s">
        <v>197</v>
      </c>
      <c r="D34" s="190">
        <v>353</v>
      </c>
      <c r="E34" s="190">
        <v>47</v>
      </c>
      <c r="F34" s="190">
        <v>21</v>
      </c>
      <c r="G34" s="190">
        <v>91</v>
      </c>
      <c r="H34" s="190">
        <v>84</v>
      </c>
      <c r="I34" s="190">
        <v>50</v>
      </c>
      <c r="J34" s="190">
        <v>60</v>
      </c>
    </row>
    <row r="35" spans="1:10" ht="15.75" x14ac:dyDescent="0.25">
      <c r="A35" s="311"/>
      <c r="B35" s="204" t="s">
        <v>157</v>
      </c>
      <c r="C35" s="205"/>
      <c r="D35" s="197"/>
      <c r="E35" s="197"/>
      <c r="F35" s="197"/>
      <c r="G35" s="197"/>
      <c r="H35" s="197"/>
      <c r="I35" s="197"/>
      <c r="J35" s="197"/>
    </row>
    <row r="36" spans="1:10" ht="15.75" x14ac:dyDescent="0.25">
      <c r="A36" s="307" t="s">
        <v>198</v>
      </c>
      <c r="B36" s="308"/>
      <c r="C36" s="308"/>
      <c r="D36" s="210"/>
      <c r="E36" s="210"/>
      <c r="F36" s="210"/>
      <c r="G36" s="210"/>
      <c r="H36" s="210"/>
      <c r="I36" s="210"/>
      <c r="J36" s="210"/>
    </row>
    <row r="38" spans="1:10" ht="15.75" hidden="1" x14ac:dyDescent="0.25">
      <c r="A38" s="306" t="s">
        <v>199</v>
      </c>
      <c r="B38" s="306"/>
      <c r="C38" s="211" t="s">
        <v>200</v>
      </c>
      <c r="D38" s="212" t="s">
        <v>138</v>
      </c>
      <c r="E38" s="212" t="s">
        <v>139</v>
      </c>
      <c r="F38" s="212" t="s">
        <v>124</v>
      </c>
      <c r="G38" s="212" t="s">
        <v>140</v>
      </c>
      <c r="H38" s="212" t="s">
        <v>126</v>
      </c>
      <c r="I38" s="212" t="s">
        <v>127</v>
      </c>
    </row>
    <row r="39" spans="1:10" hidden="1" x14ac:dyDescent="0.2">
      <c r="A39" s="301" t="s">
        <v>201</v>
      </c>
      <c r="B39" s="301"/>
      <c r="C39" s="213">
        <f>D3</f>
        <v>99</v>
      </c>
      <c r="D39" s="213">
        <f t="shared" ref="D39:I39" si="5">E3</f>
        <v>12</v>
      </c>
      <c r="E39" s="213">
        <f t="shared" si="5"/>
        <v>0</v>
      </c>
      <c r="F39" s="213">
        <f t="shared" si="5"/>
        <v>55</v>
      </c>
      <c r="G39" s="213">
        <f t="shared" si="5"/>
        <v>19</v>
      </c>
      <c r="H39" s="213">
        <f t="shared" si="5"/>
        <v>12</v>
      </c>
      <c r="I39" s="213">
        <f t="shared" si="5"/>
        <v>1</v>
      </c>
    </row>
    <row r="40" spans="1:10" hidden="1" x14ac:dyDescent="0.2">
      <c r="A40" s="301" t="s">
        <v>151</v>
      </c>
      <c r="B40" s="301"/>
      <c r="C40" s="213">
        <f>D8</f>
        <v>61</v>
      </c>
      <c r="D40" s="213">
        <f t="shared" ref="D40:I40" si="6">E8</f>
        <v>8</v>
      </c>
      <c r="E40" s="213">
        <f t="shared" si="6"/>
        <v>0</v>
      </c>
      <c r="F40" s="213">
        <f t="shared" si="6"/>
        <v>29</v>
      </c>
      <c r="G40" s="213">
        <f t="shared" si="6"/>
        <v>13</v>
      </c>
      <c r="H40" s="213">
        <f t="shared" si="6"/>
        <v>8</v>
      </c>
      <c r="I40" s="213">
        <f t="shared" si="6"/>
        <v>2</v>
      </c>
    </row>
    <row r="41" spans="1:10" hidden="1" x14ac:dyDescent="0.2">
      <c r="A41" s="301" t="s">
        <v>202</v>
      </c>
      <c r="B41" s="301"/>
      <c r="C41" s="213">
        <f>D12+D19</f>
        <v>1294</v>
      </c>
      <c r="D41" s="213">
        <f t="shared" ref="D41:I41" si="7">E12+E19</f>
        <v>188</v>
      </c>
      <c r="E41" s="213">
        <f t="shared" si="7"/>
        <v>18</v>
      </c>
      <c r="F41" s="213">
        <f t="shared" si="7"/>
        <v>727</v>
      </c>
      <c r="G41" s="213">
        <f t="shared" si="7"/>
        <v>212</v>
      </c>
      <c r="H41" s="213">
        <f t="shared" si="7"/>
        <v>83</v>
      </c>
      <c r="I41" s="213">
        <f t="shared" si="7"/>
        <v>66</v>
      </c>
    </row>
    <row r="42" spans="1:10" hidden="1" x14ac:dyDescent="0.2">
      <c r="A42" s="301" t="s">
        <v>203</v>
      </c>
      <c r="B42" s="301"/>
      <c r="C42" s="213">
        <f>D27</f>
        <v>30</v>
      </c>
      <c r="D42" s="213">
        <f t="shared" ref="D42:I42" si="8">E27</f>
        <v>5</v>
      </c>
      <c r="E42" s="213">
        <f t="shared" si="8"/>
        <v>4</v>
      </c>
      <c r="F42" s="213">
        <f t="shared" si="8"/>
        <v>14</v>
      </c>
      <c r="G42" s="213">
        <f t="shared" si="8"/>
        <v>6</v>
      </c>
      <c r="H42" s="213">
        <f t="shared" si="8"/>
        <v>1</v>
      </c>
      <c r="I42" s="213">
        <f t="shared" si="8"/>
        <v>0</v>
      </c>
    </row>
    <row r="43" spans="1:10" hidden="1" x14ac:dyDescent="0.2">
      <c r="A43" s="301" t="s">
        <v>204</v>
      </c>
      <c r="B43" s="301"/>
      <c r="C43" s="213">
        <f>D34</f>
        <v>353</v>
      </c>
      <c r="D43" s="213">
        <f t="shared" ref="D43:I43" si="9">E34</f>
        <v>47</v>
      </c>
      <c r="E43" s="213">
        <f t="shared" si="9"/>
        <v>21</v>
      </c>
      <c r="F43" s="213">
        <f t="shared" si="9"/>
        <v>91</v>
      </c>
      <c r="G43" s="213">
        <f t="shared" si="9"/>
        <v>84</v>
      </c>
      <c r="H43" s="213">
        <f t="shared" si="9"/>
        <v>50</v>
      </c>
      <c r="I43" s="213">
        <f t="shared" si="9"/>
        <v>60</v>
      </c>
    </row>
    <row r="44" spans="1:10" ht="15.75" hidden="1" x14ac:dyDescent="0.25">
      <c r="A44" s="301" t="s">
        <v>51</v>
      </c>
      <c r="B44" s="301"/>
      <c r="C44" s="214">
        <f>SUM(C39:C43)</f>
        <v>1837</v>
      </c>
      <c r="D44" s="214">
        <f t="shared" ref="D44:I44" si="10">SUM(D39:D43)</f>
        <v>260</v>
      </c>
      <c r="E44" s="214">
        <f t="shared" si="10"/>
        <v>43</v>
      </c>
      <c r="F44" s="214">
        <f t="shared" si="10"/>
        <v>916</v>
      </c>
      <c r="G44" s="214">
        <f t="shared" si="10"/>
        <v>334</v>
      </c>
      <c r="H44" s="214">
        <f t="shared" si="10"/>
        <v>154</v>
      </c>
      <c r="I44" s="214">
        <f t="shared" si="10"/>
        <v>129</v>
      </c>
    </row>
    <row r="45" spans="1:10" hidden="1" x14ac:dyDescent="0.2">
      <c r="D45" s="216">
        <f>D44/$C$44</f>
        <v>0.14153511159499182</v>
      </c>
      <c r="E45" s="216">
        <f t="shared" ref="E45:I45" si="11">E44/$C$44</f>
        <v>2.3407729994556342E-2</v>
      </c>
      <c r="F45" s="216">
        <f t="shared" si="11"/>
        <v>0.49863908546543279</v>
      </c>
      <c r="G45" s="216">
        <f t="shared" si="11"/>
        <v>0.18181818181818182</v>
      </c>
      <c r="H45" s="216">
        <f t="shared" si="11"/>
        <v>8.3832335329341312E-2</v>
      </c>
      <c r="I45" s="216">
        <f t="shared" si="11"/>
        <v>7.0223189983669027E-2</v>
      </c>
    </row>
    <row r="46" spans="1:10" ht="15.75" hidden="1" x14ac:dyDescent="0.25">
      <c r="A46" s="306" t="s">
        <v>205</v>
      </c>
      <c r="B46" s="306"/>
      <c r="C46" s="211" t="s">
        <v>200</v>
      </c>
      <c r="D46" s="212" t="s">
        <v>138</v>
      </c>
      <c r="E46" s="212" t="s">
        <v>139</v>
      </c>
      <c r="F46" s="212" t="s">
        <v>124</v>
      </c>
      <c r="G46" s="212" t="s">
        <v>140</v>
      </c>
      <c r="H46" s="212" t="s">
        <v>126</v>
      </c>
      <c r="I46" s="212" t="s">
        <v>127</v>
      </c>
    </row>
    <row r="47" spans="1:10" hidden="1" x14ac:dyDescent="0.2">
      <c r="A47" s="301" t="s">
        <v>206</v>
      </c>
      <c r="B47" s="301"/>
      <c r="C47" s="217">
        <f t="shared" ref="C47:I47" si="12">D6</f>
        <v>209.16666666666666</v>
      </c>
      <c r="D47" s="218">
        <f t="shared" si="12"/>
        <v>14.5</v>
      </c>
      <c r="E47" s="218">
        <f t="shared" si="12"/>
        <v>0</v>
      </c>
      <c r="F47" s="218">
        <f t="shared" si="12"/>
        <v>134</v>
      </c>
      <c r="G47" s="218">
        <f t="shared" si="12"/>
        <v>21.666666666666668</v>
      </c>
      <c r="H47" s="218">
        <f t="shared" si="12"/>
        <v>12</v>
      </c>
      <c r="I47" s="218">
        <f t="shared" si="12"/>
        <v>27</v>
      </c>
    </row>
    <row r="48" spans="1:10" hidden="1" x14ac:dyDescent="0.2">
      <c r="A48" s="301" t="s">
        <v>151</v>
      </c>
      <c r="B48" s="301"/>
      <c r="C48" s="219">
        <f t="shared" ref="C48:I48" si="13">D10</f>
        <v>195</v>
      </c>
      <c r="D48" s="218">
        <f t="shared" si="13"/>
        <v>8</v>
      </c>
      <c r="E48" s="218">
        <f t="shared" si="13"/>
        <v>0</v>
      </c>
      <c r="F48" s="218">
        <f t="shared" si="13"/>
        <v>121.5</v>
      </c>
      <c r="G48" s="218">
        <f t="shared" si="13"/>
        <v>34</v>
      </c>
      <c r="H48" s="218">
        <f t="shared" si="13"/>
        <v>8</v>
      </c>
      <c r="I48" s="218">
        <f t="shared" si="13"/>
        <v>23.5</v>
      </c>
    </row>
    <row r="49" spans="1:9" hidden="1" x14ac:dyDescent="0.2">
      <c r="A49" s="301" t="s">
        <v>136</v>
      </c>
      <c r="B49" s="301"/>
      <c r="C49" s="219">
        <f t="shared" ref="C49:I49" si="14">D14</f>
        <v>668.83333333333337</v>
      </c>
      <c r="D49" s="218">
        <f t="shared" si="14"/>
        <v>107.33333333333333</v>
      </c>
      <c r="E49" s="218">
        <f t="shared" si="14"/>
        <v>8.5</v>
      </c>
      <c r="F49" s="218">
        <f t="shared" si="14"/>
        <v>371.33333333333331</v>
      </c>
      <c r="G49" s="218">
        <f t="shared" si="14"/>
        <v>86.333333333333329</v>
      </c>
      <c r="H49" s="218">
        <f t="shared" si="14"/>
        <v>53.333333333333336</v>
      </c>
      <c r="I49" s="218">
        <f t="shared" si="14"/>
        <v>42</v>
      </c>
    </row>
    <row r="50" spans="1:9" hidden="1" x14ac:dyDescent="0.2">
      <c r="A50" s="301" t="s">
        <v>164</v>
      </c>
      <c r="B50" s="301"/>
      <c r="C50" s="219">
        <f t="shared" ref="C50:I50" si="15">D17</f>
        <v>671</v>
      </c>
      <c r="D50" s="218">
        <f t="shared" si="15"/>
        <v>0</v>
      </c>
      <c r="E50" s="218" t="str">
        <f t="shared" si="15"/>
        <v>-</v>
      </c>
      <c r="F50" s="218">
        <f t="shared" si="15"/>
        <v>412</v>
      </c>
      <c r="G50" s="218">
        <f t="shared" si="15"/>
        <v>0</v>
      </c>
      <c r="H50" s="218">
        <f t="shared" si="15"/>
        <v>121</v>
      </c>
      <c r="I50" s="218">
        <f t="shared" si="15"/>
        <v>139</v>
      </c>
    </row>
    <row r="51" spans="1:9" hidden="1" x14ac:dyDescent="0.2">
      <c r="A51" s="301" t="s">
        <v>203</v>
      </c>
      <c r="B51" s="301"/>
      <c r="C51" s="219">
        <f t="shared" ref="C51:I51" si="16">D26</f>
        <v>889</v>
      </c>
      <c r="D51" s="218">
        <f t="shared" si="16"/>
        <v>134</v>
      </c>
      <c r="E51" s="218" t="str">
        <f t="shared" si="16"/>
        <v>-</v>
      </c>
      <c r="F51" s="218">
        <f t="shared" si="16"/>
        <v>598</v>
      </c>
      <c r="G51" s="218">
        <f t="shared" si="16"/>
        <v>79</v>
      </c>
      <c r="H51" s="218">
        <f t="shared" si="16"/>
        <v>78</v>
      </c>
      <c r="I51" s="218" t="str">
        <f t="shared" si="16"/>
        <v>-</v>
      </c>
    </row>
    <row r="52" spans="1:9" hidden="1" x14ac:dyDescent="0.2">
      <c r="A52" s="301" t="s">
        <v>204</v>
      </c>
      <c r="B52" s="301"/>
      <c r="C52" s="219">
        <f>D34</f>
        <v>353</v>
      </c>
      <c r="D52" s="218">
        <f t="shared" ref="D52:I52" si="17">E34</f>
        <v>47</v>
      </c>
      <c r="E52" s="218">
        <f t="shared" si="17"/>
        <v>21</v>
      </c>
      <c r="F52" s="218">
        <f t="shared" si="17"/>
        <v>91</v>
      </c>
      <c r="G52" s="218">
        <f t="shared" si="17"/>
        <v>84</v>
      </c>
      <c r="H52" s="218">
        <f t="shared" si="17"/>
        <v>50</v>
      </c>
      <c r="I52" s="218">
        <f t="shared" si="17"/>
        <v>60</v>
      </c>
    </row>
    <row r="53" spans="1:9" ht="15.75" hidden="1" x14ac:dyDescent="0.2">
      <c r="A53" s="301" t="s">
        <v>51</v>
      </c>
      <c r="B53" s="301"/>
      <c r="C53" s="220">
        <f>SUM(C47:C52)</f>
        <v>2986</v>
      </c>
      <c r="D53" s="221">
        <f t="shared" ref="D53:I53" si="18">SUM(D47:D52)</f>
        <v>310.83333333333331</v>
      </c>
      <c r="E53" s="221">
        <f t="shared" si="18"/>
        <v>29.5</v>
      </c>
      <c r="F53" s="221">
        <f t="shared" si="18"/>
        <v>1727.8333333333333</v>
      </c>
      <c r="G53" s="221">
        <f t="shared" si="18"/>
        <v>305</v>
      </c>
      <c r="H53" s="221">
        <f t="shared" si="18"/>
        <v>322.33333333333337</v>
      </c>
      <c r="I53" s="221">
        <f t="shared" si="18"/>
        <v>291.5</v>
      </c>
    </row>
    <row r="54" spans="1:9" ht="15" hidden="1" customHeight="1" x14ac:dyDescent="0.2">
      <c r="A54" s="187"/>
      <c r="D54" s="187"/>
      <c r="E54" s="187"/>
      <c r="F54" s="187"/>
      <c r="G54" s="187"/>
      <c r="H54" s="187"/>
      <c r="I54" s="187"/>
    </row>
    <row r="55" spans="1:9" ht="15.75" hidden="1" x14ac:dyDescent="0.25">
      <c r="A55" s="306" t="s">
        <v>207</v>
      </c>
      <c r="B55" s="306"/>
      <c r="C55" s="211" t="s">
        <v>200</v>
      </c>
      <c r="D55" s="212" t="s">
        <v>138</v>
      </c>
      <c r="E55" s="212" t="s">
        <v>139</v>
      </c>
      <c r="F55" s="212" t="s">
        <v>124</v>
      </c>
      <c r="G55" s="212" t="s">
        <v>140</v>
      </c>
      <c r="H55" s="212" t="s">
        <v>126</v>
      </c>
      <c r="I55" s="212" t="s">
        <v>127</v>
      </c>
    </row>
    <row r="56" spans="1:9" hidden="1" x14ac:dyDescent="0.2">
      <c r="A56" s="301" t="s">
        <v>206</v>
      </c>
      <c r="B56" s="301"/>
      <c r="C56" s="217">
        <f>C39</f>
        <v>99</v>
      </c>
      <c r="D56" s="217">
        <f t="shared" ref="D56:I56" si="19">D39</f>
        <v>12</v>
      </c>
      <c r="E56" s="217">
        <f t="shared" si="19"/>
        <v>0</v>
      </c>
      <c r="F56" s="217">
        <f t="shared" si="19"/>
        <v>55</v>
      </c>
      <c r="G56" s="217">
        <f t="shared" si="19"/>
        <v>19</v>
      </c>
      <c r="H56" s="217">
        <f t="shared" si="19"/>
        <v>12</v>
      </c>
      <c r="I56" s="217">
        <f t="shared" si="19"/>
        <v>1</v>
      </c>
    </row>
    <row r="57" spans="1:9" hidden="1" x14ac:dyDescent="0.2">
      <c r="A57" s="301" t="s">
        <v>151</v>
      </c>
      <c r="B57" s="301"/>
      <c r="C57" s="219"/>
      <c r="D57" s="218"/>
      <c r="E57" s="218"/>
      <c r="F57" s="218"/>
      <c r="G57" s="218"/>
      <c r="H57" s="218"/>
      <c r="I57" s="218"/>
    </row>
    <row r="58" spans="1:9" hidden="1" x14ac:dyDescent="0.2">
      <c r="A58" s="301" t="s">
        <v>136</v>
      </c>
      <c r="B58" s="301"/>
      <c r="C58" s="219">
        <f>D14</f>
        <v>668.83333333333337</v>
      </c>
      <c r="D58" s="218">
        <v>107.33333333333333</v>
      </c>
      <c r="E58" s="218">
        <v>8.5</v>
      </c>
      <c r="F58" s="218">
        <v>371.33333333333331</v>
      </c>
      <c r="G58" s="218">
        <v>86.333333333333329</v>
      </c>
      <c r="H58" s="218">
        <v>53.333333333333336</v>
      </c>
      <c r="I58" s="218">
        <v>42</v>
      </c>
    </row>
    <row r="59" spans="1:9" hidden="1" x14ac:dyDescent="0.2">
      <c r="A59" s="301" t="s">
        <v>164</v>
      </c>
      <c r="B59" s="301"/>
      <c r="C59" s="219">
        <v>671</v>
      </c>
      <c r="D59" s="218">
        <v>0</v>
      </c>
      <c r="E59" s="218" t="s">
        <v>149</v>
      </c>
      <c r="F59" s="218">
        <v>412</v>
      </c>
      <c r="G59" s="218">
        <v>0</v>
      </c>
      <c r="H59" s="218">
        <v>121</v>
      </c>
      <c r="I59" s="218">
        <v>139</v>
      </c>
    </row>
    <row r="60" spans="1:9" hidden="1" x14ac:dyDescent="0.2">
      <c r="A60" s="301" t="s">
        <v>203</v>
      </c>
      <c r="B60" s="301"/>
      <c r="C60" s="219">
        <v>889</v>
      </c>
      <c r="D60" s="218">
        <v>134</v>
      </c>
      <c r="E60" s="218" t="s">
        <v>149</v>
      </c>
      <c r="F60" s="218">
        <v>598</v>
      </c>
      <c r="G60" s="218">
        <v>79</v>
      </c>
      <c r="H60" s="218">
        <v>78</v>
      </c>
      <c r="I60" s="218" t="s">
        <v>149</v>
      </c>
    </row>
    <row r="61" spans="1:9" hidden="1" x14ac:dyDescent="0.2">
      <c r="A61" s="301" t="s">
        <v>204</v>
      </c>
      <c r="B61" s="301"/>
      <c r="C61" s="219">
        <f>D34</f>
        <v>353</v>
      </c>
      <c r="D61" s="218">
        <f t="shared" ref="D61:I61" si="20">E34</f>
        <v>47</v>
      </c>
      <c r="E61" s="218">
        <f t="shared" si="20"/>
        <v>21</v>
      </c>
      <c r="F61" s="218">
        <f t="shared" si="20"/>
        <v>91</v>
      </c>
      <c r="G61" s="218">
        <f t="shared" si="20"/>
        <v>84</v>
      </c>
      <c r="H61" s="218">
        <f t="shared" si="20"/>
        <v>50</v>
      </c>
      <c r="I61" s="218">
        <f t="shared" si="20"/>
        <v>60</v>
      </c>
    </row>
    <row r="62" spans="1:9" ht="15.75" hidden="1" x14ac:dyDescent="0.2">
      <c r="A62" s="301" t="s">
        <v>51</v>
      </c>
      <c r="B62" s="301"/>
      <c r="C62" s="220">
        <f>SUM(C56:C61)</f>
        <v>2680.8333333333335</v>
      </c>
      <c r="D62" s="222">
        <f t="shared" ref="D62:I62" si="21">SUM(D56:D61)</f>
        <v>300.33333333333331</v>
      </c>
      <c r="E62" s="222">
        <f t="shared" si="21"/>
        <v>29.5</v>
      </c>
      <c r="F62" s="222">
        <f t="shared" si="21"/>
        <v>1527.3333333333333</v>
      </c>
      <c r="G62" s="222">
        <f t="shared" si="21"/>
        <v>268.33333333333331</v>
      </c>
      <c r="H62" s="222">
        <f t="shared" si="21"/>
        <v>314.33333333333337</v>
      </c>
      <c r="I62" s="222">
        <f t="shared" si="21"/>
        <v>242</v>
      </c>
    </row>
    <row r="63" spans="1:9" hidden="1" x14ac:dyDescent="0.2">
      <c r="C63" s="223"/>
      <c r="D63" s="223"/>
      <c r="E63" s="223"/>
      <c r="F63" s="223"/>
      <c r="G63" s="223"/>
      <c r="H63" s="223"/>
      <c r="I63" s="223"/>
    </row>
    <row r="64" spans="1:9" x14ac:dyDescent="0.2">
      <c r="D64" s="224"/>
      <c r="E64" s="224"/>
      <c r="F64" s="224"/>
      <c r="G64" s="224"/>
      <c r="H64" s="224"/>
      <c r="I64" s="224"/>
    </row>
    <row r="65" spans="1:10" ht="15.75" x14ac:dyDescent="0.25">
      <c r="A65" s="306" t="s">
        <v>212</v>
      </c>
      <c r="B65" s="306"/>
      <c r="C65" s="211" t="s">
        <v>200</v>
      </c>
      <c r="D65" s="212" t="s">
        <v>138</v>
      </c>
      <c r="E65" s="212" t="s">
        <v>139</v>
      </c>
      <c r="F65" s="212" t="s">
        <v>124</v>
      </c>
      <c r="G65" s="212" t="s">
        <v>140</v>
      </c>
      <c r="H65" s="212" t="s">
        <v>126</v>
      </c>
      <c r="I65" s="212" t="s">
        <v>127</v>
      </c>
    </row>
    <row r="66" spans="1:10" x14ac:dyDescent="0.2">
      <c r="A66" s="301" t="s">
        <v>206</v>
      </c>
      <c r="B66" s="301"/>
      <c r="C66" s="219">
        <f>D3</f>
        <v>99</v>
      </c>
      <c r="D66" s="228">
        <f t="shared" ref="D66:I66" si="22">E3</f>
        <v>12</v>
      </c>
      <c r="E66" s="228">
        <f t="shared" si="22"/>
        <v>0</v>
      </c>
      <c r="F66" s="228">
        <f t="shared" si="22"/>
        <v>55</v>
      </c>
      <c r="G66" s="228">
        <f t="shared" si="22"/>
        <v>19</v>
      </c>
      <c r="H66" s="228">
        <f t="shared" si="22"/>
        <v>12</v>
      </c>
      <c r="I66" s="228">
        <f t="shared" si="22"/>
        <v>1</v>
      </c>
    </row>
    <row r="67" spans="1:10" x14ac:dyDescent="0.2">
      <c r="A67" s="301" t="s">
        <v>151</v>
      </c>
      <c r="B67" s="301"/>
      <c r="C67" s="219">
        <f>D9</f>
        <v>314</v>
      </c>
      <c r="D67" s="228" t="str">
        <f t="shared" ref="D67:I67" si="23">E9</f>
        <v>-</v>
      </c>
      <c r="E67" s="228" t="str">
        <f t="shared" si="23"/>
        <v>-</v>
      </c>
      <c r="F67" s="228">
        <f t="shared" si="23"/>
        <v>214</v>
      </c>
      <c r="G67" s="228">
        <f t="shared" si="23"/>
        <v>55</v>
      </c>
      <c r="H67" s="228" t="str">
        <f t="shared" si="23"/>
        <v>-</v>
      </c>
      <c r="I67" s="228">
        <f t="shared" si="23"/>
        <v>45</v>
      </c>
    </row>
    <row r="68" spans="1:10" x14ac:dyDescent="0.2">
      <c r="A68" s="301" t="s">
        <v>213</v>
      </c>
      <c r="B68" s="301"/>
      <c r="C68" s="219">
        <f>D21</f>
        <v>505</v>
      </c>
      <c r="D68" s="228">
        <f t="shared" ref="D68:I68" si="24">E21</f>
        <v>62.825053995680342</v>
      </c>
      <c r="E68" s="228">
        <f t="shared" si="24"/>
        <v>0</v>
      </c>
      <c r="F68" s="228">
        <f t="shared" si="24"/>
        <v>341.61123110151186</v>
      </c>
      <c r="G68" s="228">
        <f t="shared" si="24"/>
        <v>52.354211663066955</v>
      </c>
      <c r="H68" s="228">
        <f t="shared" si="24"/>
        <v>27.922246220302377</v>
      </c>
      <c r="I68" s="228">
        <f t="shared" si="24"/>
        <v>20.505399568034559</v>
      </c>
    </row>
    <row r="69" spans="1:10" x14ac:dyDescent="0.2">
      <c r="A69" s="301" t="s">
        <v>203</v>
      </c>
      <c r="B69" s="301"/>
      <c r="C69" s="219">
        <v>889</v>
      </c>
      <c r="D69" s="228">
        <v>134</v>
      </c>
      <c r="E69" s="228" t="s">
        <v>149</v>
      </c>
      <c r="F69" s="228">
        <v>598</v>
      </c>
      <c r="G69" s="228">
        <v>79</v>
      </c>
      <c r="H69" s="228">
        <v>78</v>
      </c>
      <c r="I69" s="228" t="s">
        <v>149</v>
      </c>
    </row>
    <row r="70" spans="1:10" x14ac:dyDescent="0.2">
      <c r="A70" s="301" t="s">
        <v>204</v>
      </c>
      <c r="B70" s="301"/>
      <c r="C70" s="219">
        <f>D34</f>
        <v>353</v>
      </c>
      <c r="D70" s="228">
        <f t="shared" ref="D70:I70" si="25">E34</f>
        <v>47</v>
      </c>
      <c r="E70" s="228">
        <f t="shared" si="25"/>
        <v>21</v>
      </c>
      <c r="F70" s="228">
        <f t="shared" si="25"/>
        <v>91</v>
      </c>
      <c r="G70" s="228">
        <f t="shared" si="25"/>
        <v>84</v>
      </c>
      <c r="H70" s="228">
        <f t="shared" si="25"/>
        <v>50</v>
      </c>
      <c r="I70" s="228">
        <f t="shared" si="25"/>
        <v>60</v>
      </c>
    </row>
    <row r="71" spans="1:10" ht="15.75" x14ac:dyDescent="0.2">
      <c r="A71" s="301" t="s">
        <v>51</v>
      </c>
      <c r="B71" s="301"/>
      <c r="C71" s="220">
        <f>SUM(C66:C70)</f>
        <v>2160</v>
      </c>
      <c r="D71" s="229">
        <f t="shared" ref="D71:I71" si="26">SUM(D66:D70)</f>
        <v>255.82505399568035</v>
      </c>
      <c r="E71" s="229">
        <f t="shared" si="26"/>
        <v>21</v>
      </c>
      <c r="F71" s="229">
        <f t="shared" si="26"/>
        <v>1299.6112311015117</v>
      </c>
      <c r="G71" s="229">
        <f t="shared" si="26"/>
        <v>289.35421166306696</v>
      </c>
      <c r="H71" s="229">
        <f t="shared" si="26"/>
        <v>167.92224622030238</v>
      </c>
      <c r="I71" s="229">
        <f t="shared" si="26"/>
        <v>126.50539956803456</v>
      </c>
    </row>
    <row r="72" spans="1:10" x14ac:dyDescent="0.2">
      <c r="D72" s="216">
        <f>D71/$C$71</f>
        <v>0.11843752499800016</v>
      </c>
      <c r="E72" s="216">
        <f t="shared" ref="E72:I72" si="27">E71/$C$71</f>
        <v>9.7222222222222224E-3</v>
      </c>
      <c r="F72" s="216">
        <f t="shared" si="27"/>
        <v>0.6016718662506999</v>
      </c>
      <c r="G72" s="216">
        <f t="shared" si="27"/>
        <v>0.13396028317734582</v>
      </c>
      <c r="H72" s="216">
        <f t="shared" si="27"/>
        <v>7.7741780657547402E-2</v>
      </c>
      <c r="I72" s="216">
        <f t="shared" si="27"/>
        <v>5.8567314614830814E-2</v>
      </c>
    </row>
    <row r="74" spans="1:10" x14ac:dyDescent="0.2">
      <c r="A74" s="187"/>
      <c r="D74" s="187"/>
      <c r="H74" s="187"/>
      <c r="I74" s="187"/>
      <c r="J74" s="187"/>
    </row>
    <row r="75" spans="1:10" ht="84.75" hidden="1" customHeight="1" x14ac:dyDescent="0.2">
      <c r="A75" s="302" t="s">
        <v>214</v>
      </c>
      <c r="B75" s="303"/>
      <c r="C75" s="230" t="s">
        <v>215</v>
      </c>
      <c r="D75" s="231" t="s">
        <v>216</v>
      </c>
      <c r="E75" s="231" t="s">
        <v>217</v>
      </c>
      <c r="H75" s="187"/>
      <c r="I75" s="187"/>
      <c r="J75" s="187"/>
    </row>
    <row r="76" spans="1:10" ht="20.25" hidden="1" customHeight="1" x14ac:dyDescent="0.2">
      <c r="A76" s="304"/>
      <c r="B76" s="305"/>
      <c r="C76" s="232"/>
      <c r="D76" s="233"/>
      <c r="E76" s="233"/>
      <c r="H76" s="187"/>
      <c r="I76" s="187"/>
      <c r="J76" s="187"/>
    </row>
    <row r="77" spans="1:10" hidden="1" x14ac:dyDescent="0.2">
      <c r="A77" s="234" t="s">
        <v>218</v>
      </c>
      <c r="B77" s="234"/>
      <c r="C77" s="235">
        <v>4000</v>
      </c>
      <c r="D77" s="236">
        <v>11665</v>
      </c>
      <c r="E77" s="237">
        <f t="shared" ref="E77:E81" si="28">C77+D77</f>
        <v>15665</v>
      </c>
      <c r="H77" s="187"/>
      <c r="I77" s="187"/>
      <c r="J77" s="187"/>
    </row>
    <row r="78" spans="1:10" ht="15.75" hidden="1" x14ac:dyDescent="0.25">
      <c r="A78" s="238" t="s">
        <v>219</v>
      </c>
      <c r="B78" s="238"/>
      <c r="C78" s="239">
        <v>180.85106382978725</v>
      </c>
      <c r="D78" s="240">
        <v>298</v>
      </c>
      <c r="E78" s="241">
        <f t="shared" si="28"/>
        <v>478.85106382978722</v>
      </c>
      <c r="H78" s="187"/>
      <c r="I78" s="187"/>
      <c r="J78" s="187"/>
    </row>
    <row r="79" spans="1:10" ht="15.75" hidden="1" x14ac:dyDescent="0.25">
      <c r="A79" s="238" t="s">
        <v>220</v>
      </c>
      <c r="B79" s="238"/>
      <c r="C79" s="239">
        <v>114.8936170212766</v>
      </c>
      <c r="D79" s="240">
        <v>286</v>
      </c>
      <c r="E79" s="241">
        <f t="shared" si="28"/>
        <v>400.89361702127661</v>
      </c>
      <c r="H79" s="187"/>
      <c r="I79" s="187"/>
      <c r="J79" s="187"/>
    </row>
    <row r="80" spans="1:10" ht="15.75" hidden="1" x14ac:dyDescent="0.25">
      <c r="A80" s="238" t="s">
        <v>221</v>
      </c>
      <c r="B80" s="238"/>
      <c r="C80" s="239">
        <v>114.8936170212766</v>
      </c>
      <c r="D80" s="240">
        <v>625</v>
      </c>
      <c r="E80" s="241">
        <f t="shared" si="28"/>
        <v>739.89361702127655</v>
      </c>
      <c r="H80" s="187"/>
      <c r="I80" s="187"/>
      <c r="J80" s="187"/>
    </row>
    <row r="81" spans="1:7" ht="15.75" hidden="1" x14ac:dyDescent="0.25">
      <c r="A81" s="242" t="s">
        <v>69</v>
      </c>
      <c r="B81" s="242"/>
      <c r="C81" s="243">
        <v>52.4822695035461</v>
      </c>
      <c r="D81" s="244">
        <v>128</v>
      </c>
      <c r="E81" s="245">
        <f t="shared" si="28"/>
        <v>180.48226950354609</v>
      </c>
    </row>
    <row r="82" spans="1:7" hidden="1" x14ac:dyDescent="0.2">
      <c r="A82" s="187"/>
      <c r="C82" s="246"/>
      <c r="D82" s="187"/>
      <c r="E82" s="187"/>
      <c r="F82" s="187"/>
      <c r="G82" s="187"/>
    </row>
    <row r="83" spans="1:7" ht="30" hidden="1" x14ac:dyDescent="0.2">
      <c r="A83" s="167" t="s">
        <v>208</v>
      </c>
      <c r="B83" s="167"/>
      <c r="C83" s="167" t="s">
        <v>209</v>
      </c>
      <c r="D83" s="225" t="s">
        <v>210</v>
      </c>
      <c r="E83" s="225" t="s">
        <v>211</v>
      </c>
    </row>
    <row r="84" spans="1:7" ht="15.75" hidden="1" customHeight="1" x14ac:dyDescent="0.2">
      <c r="A84" s="42" t="s">
        <v>36</v>
      </c>
      <c r="B84" s="42">
        <v>7055</v>
      </c>
      <c r="C84" s="226">
        <f t="shared" ref="C84:C90" si="29">B84/$B$90</f>
        <v>0.16155625271932034</v>
      </c>
      <c r="D84" s="227">
        <f>D45</f>
        <v>0.14153511159499182</v>
      </c>
      <c r="E84" s="227">
        <f>D72</f>
        <v>0.11843752499800016</v>
      </c>
    </row>
    <row r="85" spans="1:7" hidden="1" x14ac:dyDescent="0.2">
      <c r="A85" s="42" t="s">
        <v>123</v>
      </c>
      <c r="B85" s="42">
        <v>362</v>
      </c>
      <c r="C85" s="226">
        <f t="shared" si="29"/>
        <v>8.2896333783690941E-3</v>
      </c>
      <c r="D85" s="227">
        <f>E45</f>
        <v>2.3407729994556342E-2</v>
      </c>
      <c r="E85" s="227">
        <f>E72</f>
        <v>9.7222222222222224E-3</v>
      </c>
    </row>
    <row r="86" spans="1:7" hidden="1" x14ac:dyDescent="0.2">
      <c r="A86" s="42" t="s">
        <v>124</v>
      </c>
      <c r="B86" s="42">
        <v>21500</v>
      </c>
      <c r="C86" s="226">
        <f t="shared" si="29"/>
        <v>0.49234010396391031</v>
      </c>
      <c r="D86" s="227">
        <f>F45</f>
        <v>0.49863908546543279</v>
      </c>
      <c r="E86" s="227">
        <f>F72</f>
        <v>0.6016718662506999</v>
      </c>
    </row>
    <row r="87" spans="1:7" hidden="1" x14ac:dyDescent="0.2">
      <c r="A87" s="42" t="s">
        <v>125</v>
      </c>
      <c r="B87" s="42">
        <v>7799</v>
      </c>
      <c r="C87" s="226">
        <f t="shared" si="29"/>
        <v>0.17859351027044357</v>
      </c>
      <c r="D87" s="227">
        <f>G45</f>
        <v>0.18181818181818182</v>
      </c>
      <c r="E87" s="227">
        <f>G72</f>
        <v>0.13396028317734582</v>
      </c>
    </row>
    <row r="88" spans="1:7" hidden="1" x14ac:dyDescent="0.2">
      <c r="A88" s="42" t="s">
        <v>126</v>
      </c>
      <c r="B88" s="42">
        <v>3616</v>
      </c>
      <c r="C88" s="226">
        <f t="shared" si="29"/>
        <v>8.2804735624813941E-2</v>
      </c>
      <c r="D88" s="227">
        <f>H45</f>
        <v>8.3832335329341312E-2</v>
      </c>
      <c r="E88" s="227">
        <f>H72</f>
        <v>7.7741780657547402E-2</v>
      </c>
    </row>
    <row r="89" spans="1:7" hidden="1" x14ac:dyDescent="0.2">
      <c r="A89" s="42" t="s">
        <v>127</v>
      </c>
      <c r="B89" s="42">
        <v>3337</v>
      </c>
      <c r="C89" s="226">
        <f t="shared" si="29"/>
        <v>7.6415764043142737E-2</v>
      </c>
      <c r="D89" s="227">
        <f>I45</f>
        <v>7.0223189983669027E-2</v>
      </c>
      <c r="E89" s="227">
        <f>I72</f>
        <v>5.8567314614830814E-2</v>
      </c>
    </row>
    <row r="90" spans="1:7" hidden="1" x14ac:dyDescent="0.2">
      <c r="A90" s="42"/>
      <c r="B90" s="42">
        <f>SUM(B84:B89)</f>
        <v>43669</v>
      </c>
      <c r="C90" s="226">
        <f t="shared" si="29"/>
        <v>1</v>
      </c>
      <c r="D90" s="227">
        <f>SUM(D84:D89)</f>
        <v>0.99945563418617323</v>
      </c>
      <c r="E90" s="227">
        <f>SUM(E84:E89)</f>
        <v>1.0001009919206463</v>
      </c>
    </row>
    <row r="91" spans="1:7" hidden="1" x14ac:dyDescent="0.2"/>
  </sheetData>
  <mergeCells count="44">
    <mergeCell ref="A32:A35"/>
    <mergeCell ref="A1:B1"/>
    <mergeCell ref="A2:A6"/>
    <mergeCell ref="B2:J2"/>
    <mergeCell ref="A7:A10"/>
    <mergeCell ref="B7:C7"/>
    <mergeCell ref="A11:A14"/>
    <mergeCell ref="A15:A20"/>
    <mergeCell ref="A22:A31"/>
    <mergeCell ref="B22:J22"/>
    <mergeCell ref="B24:J24"/>
    <mergeCell ref="B29:J29"/>
    <mergeCell ref="A49:B49"/>
    <mergeCell ref="A36:C36"/>
    <mergeCell ref="A38:B38"/>
    <mergeCell ref="A39:B39"/>
    <mergeCell ref="A40:B40"/>
    <mergeCell ref="A41:B41"/>
    <mergeCell ref="A42:B42"/>
    <mergeCell ref="A43:B43"/>
    <mergeCell ref="A44:B44"/>
    <mergeCell ref="A46:B46"/>
    <mergeCell ref="A47:B47"/>
    <mergeCell ref="A48:B48"/>
    <mergeCell ref="A62:B62"/>
    <mergeCell ref="A50:B50"/>
    <mergeCell ref="A51:B51"/>
    <mergeCell ref="A52:B52"/>
    <mergeCell ref="A53:B53"/>
    <mergeCell ref="A55:B55"/>
    <mergeCell ref="A56:B56"/>
    <mergeCell ref="A57:B57"/>
    <mergeCell ref="A58:B58"/>
    <mergeCell ref="A59:B59"/>
    <mergeCell ref="A60:B60"/>
    <mergeCell ref="A61:B61"/>
    <mergeCell ref="A71:B71"/>
    <mergeCell ref="A75:B76"/>
    <mergeCell ref="A65:B65"/>
    <mergeCell ref="A66:B66"/>
    <mergeCell ref="A67:B67"/>
    <mergeCell ref="A68:B68"/>
    <mergeCell ref="A69:B69"/>
    <mergeCell ref="A70:B7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F6CDE-A62B-42E5-806D-DE930F71CD4B}">
  <dimension ref="B2:X48"/>
  <sheetViews>
    <sheetView workbookViewId="0">
      <selection activeCell="C56" sqref="C56"/>
    </sheetView>
  </sheetViews>
  <sheetFormatPr defaultRowHeight="15" x14ac:dyDescent="0.25"/>
  <cols>
    <col min="1" max="1" width="4.85546875" customWidth="1"/>
    <col min="2" max="2" width="21.42578125" customWidth="1"/>
    <col min="3" max="3" width="52" customWidth="1"/>
    <col min="4" max="4" width="76.7109375" customWidth="1"/>
    <col min="5" max="12" width="15.7109375" customWidth="1"/>
  </cols>
  <sheetData>
    <row r="2" spans="2:24" s="4" customFormat="1" ht="14.25" x14ac:dyDescent="0.2">
      <c r="B2" s="338" t="s">
        <v>222</v>
      </c>
      <c r="C2" s="339"/>
    </row>
    <row r="3" spans="2:24" s="4" customFormat="1" ht="14.25" x14ac:dyDescent="0.2">
      <c r="B3" s="247"/>
    </row>
    <row r="4" spans="2:24" s="182" customFormat="1" ht="31.5" x14ac:dyDescent="0.25">
      <c r="B4" s="329" t="s">
        <v>141</v>
      </c>
      <c r="C4" s="340" t="s">
        <v>223</v>
      </c>
      <c r="D4" s="341"/>
      <c r="E4" s="248" t="s">
        <v>224</v>
      </c>
      <c r="F4" s="248" t="s">
        <v>138</v>
      </c>
      <c r="G4" s="248" t="s">
        <v>225</v>
      </c>
      <c r="H4" s="248" t="s">
        <v>124</v>
      </c>
      <c r="I4" s="248" t="s">
        <v>140</v>
      </c>
      <c r="J4" s="248" t="s">
        <v>126</v>
      </c>
      <c r="K4" s="248" t="s">
        <v>127</v>
      </c>
    </row>
    <row r="5" spans="2:24" s="182" customFormat="1" ht="30" x14ac:dyDescent="0.2">
      <c r="B5" s="329"/>
      <c r="C5" s="249" t="s">
        <v>147</v>
      </c>
      <c r="D5" s="250" t="s">
        <v>148</v>
      </c>
      <c r="E5" s="251">
        <v>379</v>
      </c>
      <c r="F5" s="249" t="s">
        <v>149</v>
      </c>
      <c r="G5" s="249" t="s">
        <v>149</v>
      </c>
      <c r="H5" s="249">
        <v>273</v>
      </c>
      <c r="I5" s="249">
        <v>29</v>
      </c>
      <c r="J5" s="249" t="s">
        <v>149</v>
      </c>
      <c r="K5" s="249">
        <v>77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2:24" s="182" customFormat="1" ht="15.75" x14ac:dyDescent="0.25">
      <c r="B6" s="329"/>
      <c r="C6" s="340" t="s">
        <v>152</v>
      </c>
      <c r="D6" s="341"/>
      <c r="E6" s="183"/>
      <c r="F6" s="180"/>
      <c r="G6" s="180"/>
      <c r="H6" s="180"/>
      <c r="I6" s="180"/>
      <c r="J6" s="180"/>
      <c r="K6" s="18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2:24" s="182" customFormat="1" ht="30" x14ac:dyDescent="0.2">
      <c r="B7" s="329"/>
      <c r="C7" s="249" t="s">
        <v>226</v>
      </c>
      <c r="D7" s="252" t="s">
        <v>227</v>
      </c>
      <c r="E7" s="251">
        <v>421</v>
      </c>
      <c r="F7" s="249">
        <v>20</v>
      </c>
      <c r="G7" s="249" t="s">
        <v>149</v>
      </c>
      <c r="H7" s="249">
        <v>196</v>
      </c>
      <c r="I7" s="249">
        <v>169</v>
      </c>
      <c r="J7" s="249" t="s">
        <v>149</v>
      </c>
      <c r="K7" s="249">
        <v>36</v>
      </c>
    </row>
    <row r="8" spans="2:24" s="182" customFormat="1" ht="45" x14ac:dyDescent="0.2">
      <c r="B8" s="329"/>
      <c r="C8" s="249" t="s">
        <v>155</v>
      </c>
      <c r="D8" s="252" t="s">
        <v>156</v>
      </c>
      <c r="E8" s="251">
        <v>314</v>
      </c>
      <c r="F8" s="249" t="s">
        <v>149</v>
      </c>
      <c r="G8" s="249" t="s">
        <v>149</v>
      </c>
      <c r="H8" s="249">
        <v>214</v>
      </c>
      <c r="I8" s="249">
        <v>55</v>
      </c>
      <c r="J8" s="249" t="s">
        <v>149</v>
      </c>
      <c r="K8" s="249">
        <v>45</v>
      </c>
    </row>
    <row r="9" spans="2:24" s="182" customFormat="1" ht="45" x14ac:dyDescent="0.2">
      <c r="B9" s="253" t="s">
        <v>136</v>
      </c>
      <c r="C9" s="249" t="s">
        <v>158</v>
      </c>
      <c r="D9" s="252" t="s">
        <v>159</v>
      </c>
      <c r="E9" s="251">
        <v>1472</v>
      </c>
      <c r="F9" s="249">
        <v>232</v>
      </c>
      <c r="G9" s="249" t="s">
        <v>149</v>
      </c>
      <c r="H9" s="249">
        <v>829</v>
      </c>
      <c r="I9" s="249">
        <v>190</v>
      </c>
      <c r="J9" s="249">
        <v>128</v>
      </c>
      <c r="K9" s="249">
        <v>94</v>
      </c>
    </row>
    <row r="10" spans="2:24" s="182" customFormat="1" ht="45" x14ac:dyDescent="0.2">
      <c r="B10" s="329" t="s">
        <v>164</v>
      </c>
      <c r="C10" s="249" t="s">
        <v>165</v>
      </c>
      <c r="D10" s="252" t="s">
        <v>166</v>
      </c>
      <c r="E10" s="251">
        <v>3792</v>
      </c>
      <c r="F10" s="249">
        <v>197</v>
      </c>
      <c r="G10" s="249">
        <v>52</v>
      </c>
      <c r="H10" s="249">
        <v>2495</v>
      </c>
      <c r="I10" s="249">
        <v>259</v>
      </c>
      <c r="J10" s="249">
        <v>389</v>
      </c>
      <c r="K10" s="249">
        <v>271</v>
      </c>
    </row>
    <row r="11" spans="2:24" s="182" customFormat="1" ht="30" x14ac:dyDescent="0.2">
      <c r="B11" s="330"/>
      <c r="C11" s="249" t="s">
        <v>167</v>
      </c>
      <c r="D11" s="252" t="s">
        <v>168</v>
      </c>
      <c r="E11" s="251">
        <v>3494</v>
      </c>
      <c r="F11" s="249">
        <v>197</v>
      </c>
      <c r="G11" s="249">
        <v>52</v>
      </c>
      <c r="H11" s="249">
        <v>2404</v>
      </c>
      <c r="I11" s="249">
        <v>191</v>
      </c>
      <c r="J11" s="249">
        <v>311</v>
      </c>
      <c r="K11" s="249">
        <v>271</v>
      </c>
    </row>
    <row r="12" spans="2:24" s="182" customFormat="1" ht="30" x14ac:dyDescent="0.2">
      <c r="B12" s="330"/>
      <c r="C12" s="249" t="s">
        <v>169</v>
      </c>
      <c r="D12" s="252" t="s">
        <v>228</v>
      </c>
      <c r="E12" s="251">
        <v>2130</v>
      </c>
      <c r="F12" s="249">
        <v>56</v>
      </c>
      <c r="G12" s="249" t="s">
        <v>149</v>
      </c>
      <c r="H12" s="249">
        <v>1765</v>
      </c>
      <c r="I12" s="249">
        <v>50</v>
      </c>
      <c r="J12" s="249">
        <v>121</v>
      </c>
      <c r="K12" s="249">
        <v>139</v>
      </c>
    </row>
    <row r="13" spans="2:24" s="182" customFormat="1" ht="30" x14ac:dyDescent="0.2">
      <c r="B13" s="330"/>
      <c r="C13" s="249" t="s">
        <v>171</v>
      </c>
      <c r="D13" s="252" t="s">
        <v>172</v>
      </c>
      <c r="E13" s="251">
        <v>843</v>
      </c>
      <c r="F13" s="249">
        <v>56</v>
      </c>
      <c r="G13" s="249" t="s">
        <v>149</v>
      </c>
      <c r="H13" s="249">
        <v>737</v>
      </c>
      <c r="I13" s="249">
        <v>50</v>
      </c>
      <c r="J13" s="249" t="s">
        <v>149</v>
      </c>
      <c r="K13" s="249" t="s">
        <v>149</v>
      </c>
    </row>
    <row r="14" spans="2:24" s="182" customFormat="1" ht="15.75" x14ac:dyDescent="0.25">
      <c r="B14" s="329" t="s">
        <v>177</v>
      </c>
      <c r="C14" s="254" t="s">
        <v>178</v>
      </c>
      <c r="D14" s="255"/>
      <c r="E14" s="183"/>
      <c r="F14" s="180"/>
      <c r="G14" s="180"/>
      <c r="H14" s="180"/>
      <c r="I14" s="180"/>
      <c r="J14" s="180"/>
      <c r="K14" s="180"/>
    </row>
    <row r="15" spans="2:24" s="182" customFormat="1" ht="30" x14ac:dyDescent="0.2">
      <c r="B15" s="330"/>
      <c r="C15" s="249" t="s">
        <v>179</v>
      </c>
      <c r="D15" s="252" t="s">
        <v>180</v>
      </c>
      <c r="E15" s="251">
        <v>3573</v>
      </c>
      <c r="F15" s="249">
        <v>481</v>
      </c>
      <c r="G15" s="249" t="s">
        <v>149</v>
      </c>
      <c r="H15" s="249">
        <v>1930</v>
      </c>
      <c r="I15" s="249">
        <v>622</v>
      </c>
      <c r="J15" s="249">
        <v>289</v>
      </c>
      <c r="K15" s="249">
        <v>199</v>
      </c>
    </row>
    <row r="16" spans="2:24" s="182" customFormat="1" ht="15.75" x14ac:dyDescent="0.25">
      <c r="B16" s="330"/>
      <c r="C16" s="254" t="s">
        <v>181</v>
      </c>
      <c r="D16" s="199"/>
      <c r="E16" s="183"/>
      <c r="F16" s="180"/>
      <c r="G16" s="180"/>
      <c r="H16" s="180"/>
      <c r="I16" s="180"/>
      <c r="J16" s="180"/>
      <c r="K16" s="180"/>
    </row>
    <row r="17" spans="2:23" s="182" customFormat="1" ht="45" x14ac:dyDescent="0.2">
      <c r="B17" s="330"/>
      <c r="C17" s="256" t="s">
        <v>182</v>
      </c>
      <c r="D17" s="252" t="s">
        <v>183</v>
      </c>
      <c r="E17" s="251">
        <v>2856</v>
      </c>
      <c r="F17" s="249">
        <v>304</v>
      </c>
      <c r="G17" s="249" t="s">
        <v>149</v>
      </c>
      <c r="H17" s="249">
        <v>1695</v>
      </c>
      <c r="I17" s="249">
        <v>364</v>
      </c>
      <c r="J17" s="249">
        <v>339</v>
      </c>
      <c r="K17" s="249">
        <v>154</v>
      </c>
    </row>
    <row r="18" spans="2:23" s="182" customFormat="1" ht="30" x14ac:dyDescent="0.2">
      <c r="B18" s="330"/>
      <c r="C18" s="249" t="s">
        <v>184</v>
      </c>
      <c r="D18" s="252" t="s">
        <v>185</v>
      </c>
      <c r="E18" s="251">
        <v>889</v>
      </c>
      <c r="F18" s="249">
        <v>134</v>
      </c>
      <c r="G18" s="249" t="s">
        <v>149</v>
      </c>
      <c r="H18" s="249">
        <v>598</v>
      </c>
      <c r="I18" s="249">
        <v>79</v>
      </c>
      <c r="J18" s="249">
        <v>78</v>
      </c>
      <c r="K18" s="249" t="s">
        <v>149</v>
      </c>
    </row>
    <row r="19" spans="2:23" s="182" customFormat="1" ht="15.75" x14ac:dyDescent="0.25">
      <c r="B19" s="330"/>
      <c r="C19" s="254" t="s">
        <v>188</v>
      </c>
      <c r="D19" s="199"/>
      <c r="E19" s="183"/>
      <c r="F19" s="180"/>
      <c r="G19" s="180"/>
      <c r="H19" s="180"/>
      <c r="I19" s="180"/>
      <c r="J19" s="180"/>
      <c r="K19" s="180"/>
    </row>
    <row r="20" spans="2:23" s="182" customFormat="1" ht="30" x14ac:dyDescent="0.2">
      <c r="B20" s="330"/>
      <c r="C20" s="249" t="s">
        <v>189</v>
      </c>
      <c r="D20" s="252" t="s">
        <v>190</v>
      </c>
      <c r="E20" s="251">
        <v>5970</v>
      </c>
      <c r="F20" s="249">
        <v>1484</v>
      </c>
      <c r="G20" s="249" t="s">
        <v>149</v>
      </c>
      <c r="H20" s="249">
        <v>2828</v>
      </c>
      <c r="I20" s="249">
        <v>781</v>
      </c>
      <c r="J20" s="249">
        <v>453</v>
      </c>
      <c r="K20" s="249">
        <v>424</v>
      </c>
    </row>
    <row r="21" spans="2:23" s="182" customFormat="1" ht="30" x14ac:dyDescent="0.2">
      <c r="B21" s="329" t="s">
        <v>191</v>
      </c>
      <c r="C21" s="256" t="s">
        <v>192</v>
      </c>
      <c r="D21" s="252" t="s">
        <v>193</v>
      </c>
      <c r="E21" s="251">
        <v>7361</v>
      </c>
      <c r="F21" s="249">
        <v>624</v>
      </c>
      <c r="G21" s="249" t="s">
        <v>149</v>
      </c>
      <c r="H21" s="249">
        <v>4294</v>
      </c>
      <c r="I21" s="249">
        <v>1150</v>
      </c>
      <c r="J21" s="249">
        <v>569</v>
      </c>
      <c r="K21" s="249">
        <v>653</v>
      </c>
    </row>
    <row r="22" spans="2:23" s="182" customFormat="1" ht="30" x14ac:dyDescent="0.2">
      <c r="B22" s="330"/>
      <c r="C22" s="249" t="s">
        <v>229</v>
      </c>
      <c r="D22" s="252" t="s">
        <v>230</v>
      </c>
      <c r="E22" s="251">
        <v>2144</v>
      </c>
      <c r="F22" s="249">
        <v>194</v>
      </c>
      <c r="G22" s="249" t="s">
        <v>149</v>
      </c>
      <c r="H22" s="249">
        <v>1253</v>
      </c>
      <c r="I22" s="249">
        <v>207</v>
      </c>
      <c r="J22" s="249">
        <v>160</v>
      </c>
      <c r="K22" s="249">
        <v>295</v>
      </c>
    </row>
    <row r="23" spans="2:23" x14ac:dyDescent="0.25">
      <c r="B23" s="257"/>
    </row>
    <row r="24" spans="2:23" x14ac:dyDescent="0.25">
      <c r="B24" s="257"/>
    </row>
    <row r="25" spans="2:23" ht="31.5" x14ac:dyDescent="0.25">
      <c r="B25" s="258" t="s">
        <v>231</v>
      </c>
      <c r="C25" s="259" t="s">
        <v>232</v>
      </c>
      <c r="D25" s="260" t="s">
        <v>233</v>
      </c>
      <c r="E25" s="251">
        <v>9145</v>
      </c>
      <c r="F25" s="249">
        <v>1377</v>
      </c>
      <c r="G25" s="249">
        <v>104</v>
      </c>
      <c r="H25" s="249">
        <v>4963</v>
      </c>
      <c r="I25" s="249">
        <v>1653</v>
      </c>
      <c r="J25" s="249">
        <v>400</v>
      </c>
      <c r="K25" s="249">
        <v>440</v>
      </c>
      <c r="N25" s="331" t="s">
        <v>234</v>
      </c>
      <c r="O25" s="331"/>
      <c r="P25" s="331"/>
      <c r="Q25" s="331"/>
      <c r="R25" s="331"/>
      <c r="S25" s="331"/>
      <c r="T25" s="331"/>
      <c r="U25" s="331"/>
      <c r="V25" s="331"/>
      <c r="W25" s="331"/>
    </row>
    <row r="27" spans="2:23" hidden="1" x14ac:dyDescent="0.25">
      <c r="B27" s="261" t="s">
        <v>235</v>
      </c>
    </row>
    <row r="28" spans="2:23" hidden="1" x14ac:dyDescent="0.25">
      <c r="B28" s="261" t="s">
        <v>236</v>
      </c>
    </row>
    <row r="29" spans="2:23" hidden="1" x14ac:dyDescent="0.25">
      <c r="B29" s="261" t="s">
        <v>237</v>
      </c>
    </row>
    <row r="30" spans="2:23" ht="15.75" hidden="1" thickBot="1" x14ac:dyDescent="0.3">
      <c r="B30" s="261" t="s">
        <v>238</v>
      </c>
    </row>
    <row r="31" spans="2:23" hidden="1" x14ac:dyDescent="0.25">
      <c r="B31" s="262" t="s">
        <v>239</v>
      </c>
      <c r="C31" s="332"/>
    </row>
    <row r="32" spans="2:23" hidden="1" x14ac:dyDescent="0.25">
      <c r="B32" s="263" t="s">
        <v>240</v>
      </c>
      <c r="C32" s="333"/>
    </row>
    <row r="33" spans="2:11" ht="15.75" hidden="1" thickBot="1" x14ac:dyDescent="0.3">
      <c r="B33" s="264" t="s">
        <v>241</v>
      </c>
      <c r="C33" s="334"/>
    </row>
    <row r="34" spans="2:11" ht="15.75" hidden="1" thickBot="1" x14ac:dyDescent="0.3">
      <c r="B34" s="265" t="s">
        <v>242</v>
      </c>
      <c r="C34" s="266"/>
    </row>
    <row r="35" spans="2:11" hidden="1" x14ac:dyDescent="0.25">
      <c r="B35" s="267" t="s">
        <v>243</v>
      </c>
      <c r="C35" s="268">
        <v>9</v>
      </c>
    </row>
    <row r="36" spans="2:11" ht="15.75" hidden="1" thickBot="1" x14ac:dyDescent="0.3">
      <c r="B36" s="265" t="s">
        <v>244</v>
      </c>
      <c r="C36" s="268">
        <v>505</v>
      </c>
    </row>
    <row r="37" spans="2:11" ht="69" hidden="1" thickBot="1" x14ac:dyDescent="0.3">
      <c r="B37" s="269" t="s">
        <v>245</v>
      </c>
      <c r="C37" s="266"/>
    </row>
    <row r="38" spans="2:11" hidden="1" x14ac:dyDescent="0.25">
      <c r="B38" s="335" t="s">
        <v>246</v>
      </c>
      <c r="C38" s="270">
        <v>273</v>
      </c>
    </row>
    <row r="39" spans="2:11" hidden="1" x14ac:dyDescent="0.25">
      <c r="B39" s="336"/>
      <c r="C39" s="271">
        <v>0.54100000000000004</v>
      </c>
    </row>
    <row r="40" spans="2:11" hidden="1" x14ac:dyDescent="0.25">
      <c r="B40" s="336" t="s">
        <v>247</v>
      </c>
      <c r="C40" s="270">
        <v>231</v>
      </c>
    </row>
    <row r="41" spans="2:11" ht="15.75" hidden="1" thickBot="1" x14ac:dyDescent="0.3">
      <c r="B41" s="337"/>
      <c r="C41" s="272">
        <v>0.45900000000000002</v>
      </c>
    </row>
    <row r="42" spans="2:11" ht="31.5" x14ac:dyDescent="0.25">
      <c r="E42" s="248" t="s">
        <v>224</v>
      </c>
      <c r="F42" s="248" t="s">
        <v>138</v>
      </c>
      <c r="G42" s="248" t="s">
        <v>225</v>
      </c>
      <c r="H42" s="248" t="s">
        <v>124</v>
      </c>
      <c r="I42" s="248" t="s">
        <v>140</v>
      </c>
      <c r="J42" s="248" t="s">
        <v>126</v>
      </c>
      <c r="K42" s="248" t="s">
        <v>127</v>
      </c>
    </row>
    <row r="43" spans="2:11" ht="45" x14ac:dyDescent="0.25">
      <c r="B43" s="253" t="s">
        <v>136</v>
      </c>
      <c r="C43" s="249" t="s">
        <v>158</v>
      </c>
      <c r="D43" s="252" t="s">
        <v>159</v>
      </c>
      <c r="E43" s="251">
        <v>1472</v>
      </c>
      <c r="F43" s="249">
        <v>232</v>
      </c>
      <c r="G43" s="249" t="s">
        <v>149</v>
      </c>
      <c r="H43" s="249">
        <v>829</v>
      </c>
      <c r="I43" s="249">
        <v>190</v>
      </c>
      <c r="J43" s="249">
        <v>128</v>
      </c>
      <c r="K43" s="249">
        <v>94</v>
      </c>
    </row>
    <row r="44" spans="2:11" ht="31.5" x14ac:dyDescent="0.25">
      <c r="B44" s="253" t="s">
        <v>248</v>
      </c>
      <c r="C44" s="249" t="s">
        <v>171</v>
      </c>
      <c r="D44" s="252" t="s">
        <v>172</v>
      </c>
      <c r="E44" s="251">
        <v>843</v>
      </c>
      <c r="F44" s="249">
        <v>56</v>
      </c>
      <c r="G44" s="249" t="s">
        <v>149</v>
      </c>
      <c r="H44" s="249">
        <v>737</v>
      </c>
      <c r="I44" s="249">
        <v>50</v>
      </c>
      <c r="J44" s="249" t="s">
        <v>149</v>
      </c>
      <c r="K44" s="249" t="s">
        <v>149</v>
      </c>
    </row>
    <row r="45" spans="2:11" ht="15.75" x14ac:dyDescent="0.25">
      <c r="D45" s="253" t="s">
        <v>60</v>
      </c>
      <c r="E45" s="273">
        <f>+SUM(E43:E44)</f>
        <v>2315</v>
      </c>
      <c r="F45" s="273">
        <f t="shared" ref="F45:K45" si="0">+SUM(F43:F44)</f>
        <v>288</v>
      </c>
      <c r="G45" s="273">
        <f t="shared" si="0"/>
        <v>0</v>
      </c>
      <c r="H45" s="273">
        <f t="shared" si="0"/>
        <v>1566</v>
      </c>
      <c r="I45" s="273">
        <f t="shared" si="0"/>
        <v>240</v>
      </c>
      <c r="J45" s="273">
        <f t="shared" si="0"/>
        <v>128</v>
      </c>
      <c r="K45" s="273">
        <f t="shared" si="0"/>
        <v>94</v>
      </c>
    </row>
    <row r="46" spans="2:11" ht="15.75" x14ac:dyDescent="0.25">
      <c r="D46" s="253" t="s">
        <v>249</v>
      </c>
      <c r="E46" s="273"/>
      <c r="F46" s="274">
        <f>F45/$E$45</f>
        <v>0.1244060475161987</v>
      </c>
      <c r="G46" s="274">
        <f t="shared" ref="G46:K46" si="1">G45/$E$45</f>
        <v>0</v>
      </c>
      <c r="H46" s="274">
        <f t="shared" si="1"/>
        <v>0.67645788336933044</v>
      </c>
      <c r="I46" s="274">
        <f t="shared" si="1"/>
        <v>0.10367170626349892</v>
      </c>
      <c r="J46" s="274">
        <f t="shared" si="1"/>
        <v>5.529157667386609E-2</v>
      </c>
      <c r="K46" s="274">
        <f t="shared" si="1"/>
        <v>4.0604751619870413E-2</v>
      </c>
    </row>
    <row r="48" spans="2:11" ht="47.25" x14ac:dyDescent="0.25">
      <c r="B48" s="253" t="s">
        <v>250</v>
      </c>
      <c r="C48" s="192" t="s">
        <v>175</v>
      </c>
      <c r="D48" s="193" t="s">
        <v>176</v>
      </c>
      <c r="E48" s="275">
        <f>C36</f>
        <v>505</v>
      </c>
      <c r="F48" s="276">
        <f>$E$48*F46</f>
        <v>62.825053995680342</v>
      </c>
      <c r="G48" s="276">
        <f t="shared" ref="G48:K48" si="2">$E$48*G46</f>
        <v>0</v>
      </c>
      <c r="H48" s="276">
        <f t="shared" si="2"/>
        <v>341.61123110151186</v>
      </c>
      <c r="I48" s="276">
        <f t="shared" si="2"/>
        <v>52.354211663066955</v>
      </c>
      <c r="J48" s="276">
        <f t="shared" si="2"/>
        <v>27.922246220302377</v>
      </c>
      <c r="K48" s="276">
        <f t="shared" si="2"/>
        <v>20.505399568034559</v>
      </c>
    </row>
  </sheetData>
  <mergeCells count="11">
    <mergeCell ref="B14:B20"/>
    <mergeCell ref="B2:C2"/>
    <mergeCell ref="B4:B8"/>
    <mergeCell ref="C4:D4"/>
    <mergeCell ref="C6:D6"/>
    <mergeCell ref="B10:B13"/>
    <mergeCell ref="B21:B22"/>
    <mergeCell ref="N25:W25"/>
    <mergeCell ref="C31:C33"/>
    <mergeCell ref="B38:B39"/>
    <mergeCell ref="B40:B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F2744-16F0-4DA0-A2A3-882D15FA53BC}">
  <dimension ref="A1:Z58"/>
  <sheetViews>
    <sheetView topLeftCell="A36" workbookViewId="0">
      <selection activeCell="P66" sqref="P66"/>
    </sheetView>
  </sheetViews>
  <sheetFormatPr defaultColWidth="9.140625" defaultRowHeight="14.25" x14ac:dyDescent="0.2"/>
  <cols>
    <col min="1" max="1" width="34.5703125" style="4" bestFit="1" customWidth="1"/>
    <col min="2" max="2" width="9.42578125" style="4" customWidth="1"/>
    <col min="3" max="3" width="11.7109375" style="4" customWidth="1"/>
    <col min="4" max="17" width="9.140625" style="4"/>
    <col min="18" max="18" width="16.42578125" style="4" customWidth="1"/>
    <col min="19" max="21" width="12.28515625" style="4" bestFit="1" customWidth="1"/>
    <col min="22" max="22" width="12.42578125" style="4" bestFit="1" customWidth="1"/>
    <col min="23" max="23" width="12.42578125" style="4" customWidth="1"/>
    <col min="24" max="16384" width="9.140625" style="4"/>
  </cols>
  <sheetData>
    <row r="1" spans="1:23" ht="15" x14ac:dyDescent="0.25">
      <c r="A1" s="277" t="s">
        <v>251</v>
      </c>
    </row>
    <row r="3" spans="1:23" ht="15" x14ac:dyDescent="0.25">
      <c r="A3" s="342" t="s">
        <v>252</v>
      </c>
      <c r="B3" s="278">
        <v>1</v>
      </c>
      <c r="C3" s="278">
        <f t="shared" ref="C3:V3" si="0">B3+1</f>
        <v>2</v>
      </c>
      <c r="D3" s="278">
        <f t="shared" si="0"/>
        <v>3</v>
      </c>
      <c r="E3" s="278">
        <f t="shared" si="0"/>
        <v>4</v>
      </c>
      <c r="F3" s="278">
        <f t="shared" si="0"/>
        <v>5</v>
      </c>
      <c r="G3" s="278">
        <f t="shared" si="0"/>
        <v>6</v>
      </c>
      <c r="H3" s="278">
        <f t="shared" si="0"/>
        <v>7</v>
      </c>
      <c r="I3" s="278">
        <f t="shared" si="0"/>
        <v>8</v>
      </c>
      <c r="J3" s="278">
        <f t="shared" si="0"/>
        <v>9</v>
      </c>
      <c r="K3" s="278">
        <f t="shared" si="0"/>
        <v>10</v>
      </c>
      <c r="L3" s="278">
        <f t="shared" si="0"/>
        <v>11</v>
      </c>
      <c r="M3" s="278">
        <f t="shared" si="0"/>
        <v>12</v>
      </c>
      <c r="N3" s="278">
        <f t="shared" si="0"/>
        <v>13</v>
      </c>
      <c r="O3" s="278">
        <f t="shared" si="0"/>
        <v>14</v>
      </c>
      <c r="P3" s="278">
        <f t="shared" si="0"/>
        <v>15</v>
      </c>
      <c r="Q3" s="278">
        <f t="shared" si="0"/>
        <v>16</v>
      </c>
      <c r="R3" s="278">
        <f t="shared" si="0"/>
        <v>17</v>
      </c>
      <c r="S3" s="278">
        <f t="shared" si="0"/>
        <v>18</v>
      </c>
      <c r="T3" s="278">
        <f t="shared" si="0"/>
        <v>19</v>
      </c>
      <c r="U3" s="278">
        <f t="shared" si="0"/>
        <v>20</v>
      </c>
      <c r="V3" s="278">
        <f t="shared" si="0"/>
        <v>21</v>
      </c>
    </row>
    <row r="4" spans="1:23" ht="15" x14ac:dyDescent="0.25">
      <c r="A4" s="343"/>
      <c r="B4" s="278" t="s">
        <v>253</v>
      </c>
      <c r="C4" s="278" t="s">
        <v>254</v>
      </c>
      <c r="D4" s="278" t="s">
        <v>255</v>
      </c>
      <c r="E4" s="278" t="s">
        <v>256</v>
      </c>
      <c r="F4" s="278" t="s">
        <v>257</v>
      </c>
      <c r="G4" s="278" t="s">
        <v>258</v>
      </c>
      <c r="H4" s="278" t="s">
        <v>259</v>
      </c>
      <c r="I4" s="278" t="s">
        <v>260</v>
      </c>
      <c r="J4" s="278" t="s">
        <v>261</v>
      </c>
      <c r="K4" s="278" t="s">
        <v>262</v>
      </c>
      <c r="L4" s="278" t="s">
        <v>263</v>
      </c>
      <c r="M4" s="278" t="s">
        <v>264</v>
      </c>
      <c r="N4" s="278" t="s">
        <v>265</v>
      </c>
      <c r="O4" s="278" t="s">
        <v>266</v>
      </c>
      <c r="P4" s="278" t="s">
        <v>267</v>
      </c>
      <c r="Q4" s="278" t="s">
        <v>268</v>
      </c>
      <c r="R4" s="278" t="s">
        <v>269</v>
      </c>
      <c r="S4" s="278" t="s">
        <v>270</v>
      </c>
      <c r="T4" s="278" t="s">
        <v>271</v>
      </c>
      <c r="U4" s="278" t="s">
        <v>272</v>
      </c>
      <c r="V4" s="278" t="s">
        <v>273</v>
      </c>
    </row>
    <row r="5" spans="1:23" x14ac:dyDescent="0.2">
      <c r="A5" s="344"/>
      <c r="B5" s="279">
        <v>43651</v>
      </c>
      <c r="C5" s="279">
        <v>43838</v>
      </c>
      <c r="D5" s="279">
        <v>44026</v>
      </c>
      <c r="E5" s="279">
        <v>44168</v>
      </c>
      <c r="F5" s="279">
        <v>44319</v>
      </c>
      <c r="G5" s="279">
        <v>44420</v>
      </c>
      <c r="H5" s="280">
        <v>44529</v>
      </c>
      <c r="I5" s="280">
        <v>44625</v>
      </c>
      <c r="J5" s="280">
        <v>44689</v>
      </c>
      <c r="K5" s="280">
        <v>44760</v>
      </c>
      <c r="L5" s="280">
        <v>44831</v>
      </c>
      <c r="M5" s="280">
        <v>44925</v>
      </c>
      <c r="N5" s="280">
        <v>44978</v>
      </c>
      <c r="O5" s="280">
        <v>45042</v>
      </c>
      <c r="P5" s="280">
        <v>45119</v>
      </c>
      <c r="Q5" s="280">
        <v>45204</v>
      </c>
      <c r="R5" s="280">
        <v>45294</v>
      </c>
      <c r="S5" s="280">
        <v>45361</v>
      </c>
      <c r="T5" s="280">
        <v>45403</v>
      </c>
      <c r="U5" s="280">
        <v>45447</v>
      </c>
      <c r="V5" s="280">
        <v>45467</v>
      </c>
    </row>
    <row r="6" spans="1:23" x14ac:dyDescent="0.2">
      <c r="A6" s="42" t="s">
        <v>274</v>
      </c>
      <c r="B6" s="42"/>
      <c r="C6" s="281">
        <f>C5-B5</f>
        <v>187</v>
      </c>
      <c r="D6" s="281">
        <f>D5-C5</f>
        <v>188</v>
      </c>
      <c r="E6" s="281">
        <f t="shared" ref="E6:V6" si="1">E5-D5</f>
        <v>142</v>
      </c>
      <c r="F6" s="281">
        <f t="shared" si="1"/>
        <v>151</v>
      </c>
      <c r="G6" s="281">
        <f t="shared" si="1"/>
        <v>101</v>
      </c>
      <c r="H6" s="281">
        <f t="shared" si="1"/>
        <v>109</v>
      </c>
      <c r="I6" s="281">
        <f t="shared" si="1"/>
        <v>96</v>
      </c>
      <c r="J6" s="281">
        <f t="shared" si="1"/>
        <v>64</v>
      </c>
      <c r="K6" s="281">
        <f t="shared" si="1"/>
        <v>71</v>
      </c>
      <c r="L6" s="281">
        <f t="shared" si="1"/>
        <v>71</v>
      </c>
      <c r="M6" s="281">
        <f t="shared" si="1"/>
        <v>94</v>
      </c>
      <c r="N6" s="281">
        <f t="shared" si="1"/>
        <v>53</v>
      </c>
      <c r="O6" s="281">
        <f t="shared" si="1"/>
        <v>64</v>
      </c>
      <c r="P6" s="281">
        <f t="shared" si="1"/>
        <v>77</v>
      </c>
      <c r="Q6" s="281">
        <f t="shared" si="1"/>
        <v>85</v>
      </c>
      <c r="R6" s="281">
        <f t="shared" si="1"/>
        <v>90</v>
      </c>
      <c r="S6" s="281">
        <f t="shared" si="1"/>
        <v>67</v>
      </c>
      <c r="T6" s="281">
        <f t="shared" si="1"/>
        <v>42</v>
      </c>
      <c r="U6" s="281">
        <f t="shared" si="1"/>
        <v>44</v>
      </c>
      <c r="V6" s="281">
        <f t="shared" si="1"/>
        <v>20</v>
      </c>
    </row>
    <row r="7" spans="1:23" x14ac:dyDescent="0.2">
      <c r="A7" s="42" t="s">
        <v>275</v>
      </c>
      <c r="B7" s="42"/>
      <c r="C7" s="281">
        <f>C6</f>
        <v>187</v>
      </c>
      <c r="D7" s="281">
        <f>D6+C7</f>
        <v>375</v>
      </c>
      <c r="E7" s="281">
        <f t="shared" ref="E7:U7" si="2">E6+D7</f>
        <v>517</v>
      </c>
      <c r="F7" s="281">
        <f t="shared" si="2"/>
        <v>668</v>
      </c>
      <c r="G7" s="281">
        <f t="shared" si="2"/>
        <v>769</v>
      </c>
      <c r="H7" s="281">
        <f t="shared" si="2"/>
        <v>878</v>
      </c>
      <c r="I7" s="281">
        <f t="shared" si="2"/>
        <v>974</v>
      </c>
      <c r="J7" s="281">
        <f t="shared" si="2"/>
        <v>1038</v>
      </c>
      <c r="K7" s="281">
        <f t="shared" si="2"/>
        <v>1109</v>
      </c>
      <c r="L7" s="281">
        <f t="shared" si="2"/>
        <v>1180</v>
      </c>
      <c r="M7" s="281">
        <f t="shared" si="2"/>
        <v>1274</v>
      </c>
      <c r="N7" s="281">
        <f t="shared" si="2"/>
        <v>1327</v>
      </c>
      <c r="O7" s="281">
        <f t="shared" si="2"/>
        <v>1391</v>
      </c>
      <c r="P7" s="281">
        <f t="shared" si="2"/>
        <v>1468</v>
      </c>
      <c r="Q7" s="281">
        <f t="shared" si="2"/>
        <v>1553</v>
      </c>
      <c r="R7" s="281">
        <f t="shared" si="2"/>
        <v>1643</v>
      </c>
      <c r="S7" s="281">
        <f t="shared" si="2"/>
        <v>1710</v>
      </c>
      <c r="T7" s="281">
        <f t="shared" si="2"/>
        <v>1752</v>
      </c>
      <c r="U7" s="281">
        <f t="shared" si="2"/>
        <v>1796</v>
      </c>
      <c r="V7" s="281">
        <f>U7+V6</f>
        <v>1816</v>
      </c>
    </row>
    <row r="8" spans="1:23" x14ac:dyDescent="0.2">
      <c r="A8" s="282" t="s">
        <v>276</v>
      </c>
      <c r="B8" s="282"/>
      <c r="C8" s="283">
        <f>C5/B5-1</f>
        <v>4.2839797484592879E-3</v>
      </c>
      <c r="D8" s="283">
        <f>D5/C5-1</f>
        <v>4.2885168118984573E-3</v>
      </c>
      <c r="E8" s="283">
        <f t="shared" ref="E8:V8" si="3">E5/D5-1</f>
        <v>3.2253668286921222E-3</v>
      </c>
      <c r="F8" s="283">
        <f t="shared" si="3"/>
        <v>3.4187647165369039E-3</v>
      </c>
      <c r="G8" s="283">
        <f t="shared" si="3"/>
        <v>2.2789322863783212E-3</v>
      </c>
      <c r="H8" s="283">
        <f t="shared" si="3"/>
        <v>2.4538496172894497E-3</v>
      </c>
      <c r="I8" s="283">
        <f t="shared" si="3"/>
        <v>2.1558984032876705E-3</v>
      </c>
      <c r="J8" s="283">
        <f t="shared" si="3"/>
        <v>1.4341736694678531E-3</v>
      </c>
      <c r="K8" s="283">
        <f t="shared" si="3"/>
        <v>1.588757859876111E-3</v>
      </c>
      <c r="L8" s="283">
        <f t="shared" si="3"/>
        <v>1.5862377122430882E-3</v>
      </c>
      <c r="M8" s="283">
        <f t="shared" si="3"/>
        <v>2.0967634003257185E-3</v>
      </c>
      <c r="N8" s="283">
        <f t="shared" si="3"/>
        <v>1.1797440178074048E-3</v>
      </c>
      <c r="O8" s="283">
        <f t="shared" si="3"/>
        <v>1.4229178709590506E-3</v>
      </c>
      <c r="P8" s="283">
        <f t="shared" si="3"/>
        <v>1.7095155632520509E-3</v>
      </c>
      <c r="Q8" s="283">
        <f t="shared" si="3"/>
        <v>1.8839070014848858E-3</v>
      </c>
      <c r="R8" s="283">
        <f t="shared" si="3"/>
        <v>1.9909742500663352E-3</v>
      </c>
      <c r="S8" s="283">
        <f t="shared" si="3"/>
        <v>1.4792246213626292E-3</v>
      </c>
      <c r="T8" s="283">
        <f t="shared" si="3"/>
        <v>9.2590551354687634E-4</v>
      </c>
      <c r="U8" s="283">
        <f t="shared" si="3"/>
        <v>9.6909895821872816E-4</v>
      </c>
      <c r="V8" s="283">
        <f t="shared" si="3"/>
        <v>4.4007305212656611E-4</v>
      </c>
    </row>
    <row r="10" spans="1:23" ht="15" x14ac:dyDescent="0.25">
      <c r="A10" s="342" t="s">
        <v>277</v>
      </c>
      <c r="B10" s="278">
        <v>1</v>
      </c>
      <c r="C10" s="278">
        <f t="shared" ref="C10:V11" si="4">B10+1</f>
        <v>2</v>
      </c>
      <c r="D10" s="278">
        <f t="shared" si="4"/>
        <v>3</v>
      </c>
      <c r="E10" s="278">
        <f t="shared" si="4"/>
        <v>4</v>
      </c>
      <c r="F10" s="278">
        <f t="shared" si="4"/>
        <v>5</v>
      </c>
      <c r="G10" s="278">
        <f t="shared" si="4"/>
        <v>6</v>
      </c>
      <c r="H10" s="278">
        <f t="shared" si="4"/>
        <v>7</v>
      </c>
      <c r="I10" s="278">
        <f t="shared" si="4"/>
        <v>8</v>
      </c>
      <c r="J10" s="278">
        <f t="shared" si="4"/>
        <v>9</v>
      </c>
      <c r="K10" s="278">
        <f t="shared" si="4"/>
        <v>10</v>
      </c>
      <c r="L10" s="278">
        <f t="shared" si="4"/>
        <v>11</v>
      </c>
      <c r="M10" s="278">
        <f t="shared" si="4"/>
        <v>12</v>
      </c>
      <c r="N10" s="278">
        <f t="shared" si="4"/>
        <v>13</v>
      </c>
      <c r="O10" s="278">
        <f t="shared" si="4"/>
        <v>14</v>
      </c>
      <c r="P10" s="278">
        <f t="shared" si="4"/>
        <v>15</v>
      </c>
      <c r="Q10" s="278">
        <f t="shared" si="4"/>
        <v>16</v>
      </c>
      <c r="R10" s="278">
        <f t="shared" si="4"/>
        <v>17</v>
      </c>
      <c r="S10" s="278">
        <f t="shared" si="4"/>
        <v>18</v>
      </c>
      <c r="T10" s="278">
        <f t="shared" si="4"/>
        <v>19</v>
      </c>
      <c r="U10" s="278">
        <f t="shared" si="4"/>
        <v>20</v>
      </c>
      <c r="V10" s="278">
        <f t="shared" si="4"/>
        <v>21</v>
      </c>
      <c r="W10" s="284"/>
    </row>
    <row r="11" spans="1:23" ht="15" x14ac:dyDescent="0.25">
      <c r="A11" s="343"/>
      <c r="B11" s="278">
        <v>2022</v>
      </c>
      <c r="C11" s="278">
        <v>2023</v>
      </c>
      <c r="D11" s="278">
        <v>2024</v>
      </c>
      <c r="E11" s="278">
        <v>2025</v>
      </c>
      <c r="F11" s="278">
        <v>2026</v>
      </c>
      <c r="G11" s="278">
        <v>2027</v>
      </c>
      <c r="H11" s="278">
        <v>2028</v>
      </c>
      <c r="I11" s="278">
        <v>2029</v>
      </c>
      <c r="J11" s="278">
        <v>2030</v>
      </c>
      <c r="K11" s="278">
        <v>2031</v>
      </c>
      <c r="L11" s="278">
        <v>2032</v>
      </c>
      <c r="M11" s="278">
        <v>2033</v>
      </c>
      <c r="N11" s="278">
        <v>2034</v>
      </c>
      <c r="O11" s="278">
        <v>2035</v>
      </c>
      <c r="P11" s="278">
        <v>2036</v>
      </c>
      <c r="Q11" s="278">
        <v>2037</v>
      </c>
      <c r="R11" s="278">
        <f>Q11+1</f>
        <v>2038</v>
      </c>
      <c r="S11" s="278">
        <f t="shared" si="4"/>
        <v>2039</v>
      </c>
      <c r="T11" s="278">
        <f t="shared" si="4"/>
        <v>2040</v>
      </c>
      <c r="U11" s="278">
        <f>T11+1</f>
        <v>2041</v>
      </c>
      <c r="V11" s="278">
        <f>U11+1</f>
        <v>2042</v>
      </c>
      <c r="W11" s="284"/>
    </row>
    <row r="12" spans="1:23" x14ac:dyDescent="0.2">
      <c r="A12" s="344"/>
      <c r="B12" s="279">
        <v>43669.414694599996</v>
      </c>
      <c r="C12" s="279">
        <v>43867.908277499999</v>
      </c>
      <c r="D12" s="279">
        <v>44070.502118199998</v>
      </c>
      <c r="E12" s="279">
        <v>44228.301774</v>
      </c>
      <c r="F12" s="279">
        <v>44397.992163499999</v>
      </c>
      <c r="G12" s="279">
        <v>44519.7521978</v>
      </c>
      <c r="H12" s="280">
        <v>44648.676324599997</v>
      </c>
      <c r="I12" s="280">
        <v>44764.834108399999</v>
      </c>
      <c r="J12" s="280">
        <v>44848.264960499997</v>
      </c>
      <c r="K12" s="280">
        <v>44936.396111800001</v>
      </c>
      <c r="L12" s="280">
        <v>45027.541383199998</v>
      </c>
      <c r="M12" s="280">
        <v>45140.576541000002</v>
      </c>
      <c r="N12" s="280">
        <v>45221.5001166</v>
      </c>
      <c r="O12" s="280">
        <v>45313.385170200003</v>
      </c>
      <c r="P12" s="280">
        <v>45415.184392100004</v>
      </c>
      <c r="Q12" s="280">
        <v>45527.186939300002</v>
      </c>
      <c r="R12" s="280">
        <v>45644.652486400002</v>
      </c>
      <c r="S12" s="280">
        <v>45740.355623199997</v>
      </c>
      <c r="T12" s="280">
        <v>45810.234238600002</v>
      </c>
      <c r="U12" s="280">
        <v>45880.012242299999</v>
      </c>
      <c r="V12" s="280">
        <v>45927.224260000003</v>
      </c>
      <c r="W12" s="285"/>
    </row>
    <row r="13" spans="1:23" ht="15" x14ac:dyDescent="0.25">
      <c r="A13" s="42" t="s">
        <v>274</v>
      </c>
      <c r="B13" s="42"/>
      <c r="C13" s="281">
        <f>C12-B12</f>
        <v>198.49358290000237</v>
      </c>
      <c r="D13" s="281">
        <f>D12-C12</f>
        <v>202.59384069999942</v>
      </c>
      <c r="E13" s="281">
        <f t="shared" ref="E13:V13" si="5">E12-D12</f>
        <v>157.79965580000135</v>
      </c>
      <c r="F13" s="281">
        <f t="shared" si="5"/>
        <v>169.69038949999958</v>
      </c>
      <c r="G13" s="281">
        <f t="shared" si="5"/>
        <v>121.76003430000128</v>
      </c>
      <c r="H13" s="281">
        <f t="shared" si="5"/>
        <v>128.92412679999688</v>
      </c>
      <c r="I13" s="281">
        <f t="shared" si="5"/>
        <v>116.1577838000012</v>
      </c>
      <c r="J13" s="281">
        <f t="shared" si="5"/>
        <v>83.430852099998447</v>
      </c>
      <c r="K13" s="281">
        <f t="shared" si="5"/>
        <v>88.131151300003694</v>
      </c>
      <c r="L13" s="281">
        <f t="shared" si="5"/>
        <v>91.145271399997</v>
      </c>
      <c r="M13" s="281">
        <f t="shared" si="5"/>
        <v>113.03515780000453</v>
      </c>
      <c r="N13" s="281">
        <f t="shared" si="5"/>
        <v>80.923575599998003</v>
      </c>
      <c r="O13" s="281">
        <f t="shared" si="5"/>
        <v>91.88505360000272</v>
      </c>
      <c r="P13" s="281">
        <f t="shared" si="5"/>
        <v>101.7992219000007</v>
      </c>
      <c r="Q13" s="281">
        <f t="shared" si="5"/>
        <v>112.00254719999793</v>
      </c>
      <c r="R13" s="281">
        <f t="shared" si="5"/>
        <v>117.46554710000055</v>
      </c>
      <c r="S13" s="281">
        <f t="shared" si="5"/>
        <v>95.703136799995264</v>
      </c>
      <c r="T13" s="281">
        <f t="shared" si="5"/>
        <v>69.878615400004492</v>
      </c>
      <c r="U13" s="281">
        <f t="shared" si="5"/>
        <v>69.778003699997498</v>
      </c>
      <c r="V13" s="281">
        <f t="shared" si="5"/>
        <v>47.212017700003344</v>
      </c>
      <c r="W13" s="284"/>
    </row>
    <row r="14" spans="1:23" ht="15" x14ac:dyDescent="0.25">
      <c r="A14" s="42" t="s">
        <v>275</v>
      </c>
      <c r="B14" s="42"/>
      <c r="C14" s="281">
        <f>C13</f>
        <v>198.49358290000237</v>
      </c>
      <c r="D14" s="281">
        <f>D13+C14</f>
        <v>401.08742360000178</v>
      </c>
      <c r="E14" s="281">
        <f t="shared" ref="E14:U14" si="6">E13+D14</f>
        <v>558.88707940000313</v>
      </c>
      <c r="F14" s="281">
        <f t="shared" si="6"/>
        <v>728.57746890000271</v>
      </c>
      <c r="G14" s="281">
        <f t="shared" si="6"/>
        <v>850.33750320000399</v>
      </c>
      <c r="H14" s="281">
        <f t="shared" si="6"/>
        <v>979.26163000000088</v>
      </c>
      <c r="I14" s="281">
        <f t="shared" si="6"/>
        <v>1095.4194138000021</v>
      </c>
      <c r="J14" s="281">
        <f t="shared" si="6"/>
        <v>1178.8502659000005</v>
      </c>
      <c r="K14" s="281">
        <f t="shared" si="6"/>
        <v>1266.9814172000042</v>
      </c>
      <c r="L14" s="281">
        <f t="shared" si="6"/>
        <v>1358.1266886000012</v>
      </c>
      <c r="M14" s="281">
        <f t="shared" si="6"/>
        <v>1471.1618464000057</v>
      </c>
      <c r="N14" s="281">
        <f t="shared" si="6"/>
        <v>1552.0854220000037</v>
      </c>
      <c r="O14" s="281">
        <f t="shared" si="6"/>
        <v>1643.9704756000065</v>
      </c>
      <c r="P14" s="281">
        <f t="shared" si="6"/>
        <v>1745.7696975000072</v>
      </c>
      <c r="Q14" s="281">
        <f t="shared" si="6"/>
        <v>1857.7722447000051</v>
      </c>
      <c r="R14" s="281">
        <f t="shared" si="6"/>
        <v>1975.2377918000057</v>
      </c>
      <c r="S14" s="281">
        <f t="shared" si="6"/>
        <v>2070.9409286000009</v>
      </c>
      <c r="T14" s="281">
        <f t="shared" si="6"/>
        <v>2140.8195440000054</v>
      </c>
      <c r="U14" s="281">
        <f t="shared" si="6"/>
        <v>2210.5975477000029</v>
      </c>
      <c r="V14" s="281">
        <f>U14+V13</f>
        <v>2257.8095654000062</v>
      </c>
      <c r="W14" s="284"/>
    </row>
    <row r="15" spans="1:23" s="287" customFormat="1" ht="15" x14ac:dyDescent="0.25">
      <c r="A15" s="282" t="s">
        <v>276</v>
      </c>
      <c r="B15" s="282"/>
      <c r="C15" s="283">
        <f>C12/B12-1</f>
        <v>4.5453685213818762E-3</v>
      </c>
      <c r="D15" s="283">
        <f>D12/C12-1</f>
        <v>4.6182699074328593E-3</v>
      </c>
      <c r="E15" s="283">
        <f t="shared" ref="E15:V15" si="7">E12/D12-1</f>
        <v>3.5806185138707036E-3</v>
      </c>
      <c r="F15" s="283">
        <f t="shared" si="7"/>
        <v>3.8366924049466622E-3</v>
      </c>
      <c r="G15" s="283">
        <f t="shared" si="7"/>
        <v>2.7424671334597139E-3</v>
      </c>
      <c r="H15" s="283">
        <f t="shared" si="7"/>
        <v>2.8958859929675285E-3</v>
      </c>
      <c r="I15" s="283">
        <f t="shared" si="7"/>
        <v>2.6015952400362252E-3</v>
      </c>
      <c r="J15" s="283">
        <f t="shared" si="7"/>
        <v>1.8637587687238E-3</v>
      </c>
      <c r="K15" s="283">
        <f t="shared" si="7"/>
        <v>1.9650961163741876E-3</v>
      </c>
      <c r="L15" s="283">
        <f t="shared" si="7"/>
        <v>2.0283173393174092E-3</v>
      </c>
      <c r="M15" s="283">
        <f t="shared" si="7"/>
        <v>2.5103559805328413E-3</v>
      </c>
      <c r="N15" s="283">
        <f t="shared" si="7"/>
        <v>1.7927014185672441E-3</v>
      </c>
      <c r="O15" s="283">
        <f t="shared" si="7"/>
        <v>2.0318886671846226E-3</v>
      </c>
      <c r="P15" s="283">
        <f t="shared" si="7"/>
        <v>2.2465596317211567E-3</v>
      </c>
      <c r="Q15" s="283">
        <f t="shared" si="7"/>
        <v>2.4661916206925039E-3</v>
      </c>
      <c r="R15" s="283">
        <f t="shared" si="7"/>
        <v>2.5801187158041028E-3</v>
      </c>
      <c r="S15" s="283">
        <f t="shared" si="7"/>
        <v>2.096699867054852E-3</v>
      </c>
      <c r="T15" s="283">
        <f t="shared" si="7"/>
        <v>1.5277234828616759E-3</v>
      </c>
      <c r="U15" s="283">
        <f t="shared" si="7"/>
        <v>1.523196832754925E-3</v>
      </c>
      <c r="V15" s="283">
        <f t="shared" si="7"/>
        <v>1.0290323692738745E-3</v>
      </c>
      <c r="W15" s="286"/>
    </row>
    <row r="16" spans="1:23" ht="15" x14ac:dyDescent="0.25">
      <c r="C16" s="288"/>
      <c r="D16" s="288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4"/>
    </row>
    <row r="17" spans="1:23" ht="15" x14ac:dyDescent="0.25">
      <c r="A17" s="342" t="s">
        <v>278</v>
      </c>
      <c r="B17" s="278">
        <v>1</v>
      </c>
      <c r="C17" s="278">
        <f t="shared" ref="C17:V17" si="8">B17+1</f>
        <v>2</v>
      </c>
      <c r="D17" s="278">
        <f t="shared" si="8"/>
        <v>3</v>
      </c>
      <c r="E17" s="278">
        <f t="shared" si="8"/>
        <v>4</v>
      </c>
      <c r="F17" s="278">
        <f t="shared" si="8"/>
        <v>5</v>
      </c>
      <c r="G17" s="278">
        <f t="shared" si="8"/>
        <v>6</v>
      </c>
      <c r="H17" s="278">
        <f t="shared" si="8"/>
        <v>7</v>
      </c>
      <c r="I17" s="278">
        <f t="shared" si="8"/>
        <v>8</v>
      </c>
      <c r="J17" s="278">
        <f t="shared" si="8"/>
        <v>9</v>
      </c>
      <c r="K17" s="278">
        <f t="shared" si="8"/>
        <v>10</v>
      </c>
      <c r="L17" s="278">
        <f t="shared" si="8"/>
        <v>11</v>
      </c>
      <c r="M17" s="278">
        <f t="shared" si="8"/>
        <v>12</v>
      </c>
      <c r="N17" s="278">
        <f t="shared" si="8"/>
        <v>13</v>
      </c>
      <c r="O17" s="278">
        <f t="shared" si="8"/>
        <v>14</v>
      </c>
      <c r="P17" s="278">
        <f t="shared" si="8"/>
        <v>15</v>
      </c>
      <c r="Q17" s="278">
        <f t="shared" si="8"/>
        <v>16</v>
      </c>
      <c r="R17" s="278">
        <f t="shared" si="8"/>
        <v>17</v>
      </c>
      <c r="S17" s="278">
        <f t="shared" si="8"/>
        <v>18</v>
      </c>
      <c r="T17" s="278">
        <f t="shared" si="8"/>
        <v>19</v>
      </c>
      <c r="U17" s="278">
        <f t="shared" si="8"/>
        <v>20</v>
      </c>
      <c r="V17" s="278">
        <f t="shared" si="8"/>
        <v>21</v>
      </c>
      <c r="W17" s="284"/>
    </row>
    <row r="18" spans="1:23" ht="15" x14ac:dyDescent="0.25">
      <c r="A18" s="343"/>
      <c r="B18" s="278" t="s">
        <v>253</v>
      </c>
      <c r="C18" s="278" t="s">
        <v>254</v>
      </c>
      <c r="D18" s="278" t="s">
        <v>255</v>
      </c>
      <c r="E18" s="278" t="s">
        <v>256</v>
      </c>
      <c r="F18" s="278" t="s">
        <v>257</v>
      </c>
      <c r="G18" s="278" t="s">
        <v>258</v>
      </c>
      <c r="H18" s="278" t="s">
        <v>259</v>
      </c>
      <c r="I18" s="278" t="s">
        <v>260</v>
      </c>
      <c r="J18" s="278" t="s">
        <v>261</v>
      </c>
      <c r="K18" s="278" t="s">
        <v>262</v>
      </c>
      <c r="L18" s="278" t="s">
        <v>263</v>
      </c>
      <c r="M18" s="278" t="s">
        <v>264</v>
      </c>
      <c r="N18" s="278" t="s">
        <v>265</v>
      </c>
      <c r="O18" s="278" t="s">
        <v>266</v>
      </c>
      <c r="P18" s="278" t="s">
        <v>267</v>
      </c>
      <c r="Q18" s="278" t="s">
        <v>268</v>
      </c>
      <c r="R18" s="278" t="s">
        <v>269</v>
      </c>
      <c r="S18" s="278" t="s">
        <v>270</v>
      </c>
      <c r="T18" s="278" t="s">
        <v>271</v>
      </c>
      <c r="U18" s="278" t="s">
        <v>272</v>
      </c>
      <c r="V18" s="278" t="s">
        <v>273</v>
      </c>
      <c r="W18" s="284"/>
    </row>
    <row r="19" spans="1:23" ht="15" x14ac:dyDescent="0.25">
      <c r="A19" s="344"/>
      <c r="B19" s="279">
        <v>43691.118949999996</v>
      </c>
      <c r="C19" s="279">
        <v>43898.3014979</v>
      </c>
      <c r="D19" s="279">
        <v>44112.4233666</v>
      </c>
      <c r="E19" s="279">
        <v>44292.570053199997</v>
      </c>
      <c r="F19" s="279">
        <v>44486.722486300001</v>
      </c>
      <c r="G19" s="279">
        <v>44631.486573800001</v>
      </c>
      <c r="H19" s="279">
        <v>44783.368594500003</v>
      </c>
      <c r="I19" s="279">
        <v>44922.848889300003</v>
      </c>
      <c r="J19" s="279">
        <v>45034.531675699996</v>
      </c>
      <c r="K19" s="279">
        <v>45155.8377167</v>
      </c>
      <c r="L19" s="279">
        <v>45277.145647999998</v>
      </c>
      <c r="M19" s="279">
        <v>45419.927455899997</v>
      </c>
      <c r="N19" s="279">
        <v>45529.569536399998</v>
      </c>
      <c r="O19" s="279">
        <v>45647.1355339</v>
      </c>
      <c r="P19" s="279">
        <v>45782.346862400002</v>
      </c>
      <c r="Q19" s="279">
        <v>45930.128056599999</v>
      </c>
      <c r="R19" s="279">
        <v>46079.598377100003</v>
      </c>
      <c r="S19" s="279">
        <v>46207.459684599999</v>
      </c>
      <c r="T19" s="279">
        <v>46311.735005900002</v>
      </c>
      <c r="U19" s="279">
        <v>46418.612222999996</v>
      </c>
      <c r="V19" s="279">
        <v>46506.207283399999</v>
      </c>
      <c r="W19" s="284"/>
    </row>
    <row r="20" spans="1:23" ht="15" x14ac:dyDescent="0.25">
      <c r="A20" s="42" t="s">
        <v>274</v>
      </c>
      <c r="B20" s="42"/>
      <c r="C20" s="289">
        <f>C19-B19</f>
        <v>207.18254790000356</v>
      </c>
      <c r="D20" s="289">
        <f>D19-C19</f>
        <v>214.12186870000005</v>
      </c>
      <c r="E20" s="289">
        <f t="shared" ref="E20:V20" si="9">E19-D19</f>
        <v>180.14668659999734</v>
      </c>
      <c r="F20" s="289">
        <f t="shared" si="9"/>
        <v>194.15243310000369</v>
      </c>
      <c r="G20" s="289">
        <f t="shared" si="9"/>
        <v>144.76408749999973</v>
      </c>
      <c r="H20" s="289">
        <f t="shared" si="9"/>
        <v>151.88202070000261</v>
      </c>
      <c r="I20" s="289">
        <f t="shared" si="9"/>
        <v>139.48029479999968</v>
      </c>
      <c r="J20" s="289">
        <f t="shared" si="9"/>
        <v>111.68278639999335</v>
      </c>
      <c r="K20" s="289">
        <f t="shared" si="9"/>
        <v>121.30604100000346</v>
      </c>
      <c r="L20" s="289">
        <f t="shared" si="9"/>
        <v>121.30793129999802</v>
      </c>
      <c r="M20" s="289">
        <f t="shared" si="9"/>
        <v>142.78180789999897</v>
      </c>
      <c r="N20" s="289">
        <f t="shared" si="9"/>
        <v>109.64208050000161</v>
      </c>
      <c r="O20" s="289">
        <f t="shared" si="9"/>
        <v>117.56599750000169</v>
      </c>
      <c r="P20" s="289">
        <f t="shared" si="9"/>
        <v>135.2113285000014</v>
      </c>
      <c r="Q20" s="289">
        <f t="shared" si="9"/>
        <v>147.78119419999712</v>
      </c>
      <c r="R20" s="289">
        <f t="shared" si="9"/>
        <v>149.47032050000416</v>
      </c>
      <c r="S20" s="289">
        <f t="shared" si="9"/>
        <v>127.86130749999575</v>
      </c>
      <c r="T20" s="289">
        <f t="shared" si="9"/>
        <v>104.27532130000327</v>
      </c>
      <c r="U20" s="289">
        <f t="shared" si="9"/>
        <v>106.8772170999946</v>
      </c>
      <c r="V20" s="289">
        <f t="shared" si="9"/>
        <v>87.595060400002694</v>
      </c>
      <c r="W20" s="284"/>
    </row>
    <row r="21" spans="1:23" ht="15" x14ac:dyDescent="0.25">
      <c r="A21" s="42" t="s">
        <v>275</v>
      </c>
      <c r="B21" s="42"/>
      <c r="C21" s="289">
        <f>C20</f>
        <v>207.18254790000356</v>
      </c>
      <c r="D21" s="289">
        <f>D20+C21</f>
        <v>421.30441660000361</v>
      </c>
      <c r="E21" s="289">
        <f t="shared" ref="E21:V21" si="10">E20+D21</f>
        <v>601.45110320000094</v>
      </c>
      <c r="F21" s="289">
        <f t="shared" si="10"/>
        <v>795.60353630000463</v>
      </c>
      <c r="G21" s="289">
        <f t="shared" si="10"/>
        <v>940.36762380000437</v>
      </c>
      <c r="H21" s="289">
        <f t="shared" si="10"/>
        <v>1092.249644500007</v>
      </c>
      <c r="I21" s="289">
        <f t="shared" si="10"/>
        <v>1231.7299393000067</v>
      </c>
      <c r="J21" s="289">
        <f t="shared" si="10"/>
        <v>1343.4127257</v>
      </c>
      <c r="K21" s="289">
        <f t="shared" si="10"/>
        <v>1464.7187667000035</v>
      </c>
      <c r="L21" s="289">
        <f t="shared" si="10"/>
        <v>1586.0266980000015</v>
      </c>
      <c r="M21" s="289">
        <f t="shared" si="10"/>
        <v>1728.8085059000005</v>
      </c>
      <c r="N21" s="289">
        <f t="shared" si="10"/>
        <v>1838.4505864000021</v>
      </c>
      <c r="O21" s="289">
        <f t="shared" si="10"/>
        <v>1956.0165839000038</v>
      </c>
      <c r="P21" s="289">
        <f t="shared" si="10"/>
        <v>2091.2279124000052</v>
      </c>
      <c r="Q21" s="289">
        <f t="shared" si="10"/>
        <v>2239.0091066000023</v>
      </c>
      <c r="R21" s="289">
        <f t="shared" si="10"/>
        <v>2388.4794271000064</v>
      </c>
      <c r="S21" s="289">
        <f t="shared" si="10"/>
        <v>2516.3407346000022</v>
      </c>
      <c r="T21" s="289">
        <f t="shared" si="10"/>
        <v>2620.6160559000054</v>
      </c>
      <c r="U21" s="289">
        <f t="shared" si="10"/>
        <v>2727.493273</v>
      </c>
      <c r="V21" s="289">
        <f t="shared" si="10"/>
        <v>2815.0883334000027</v>
      </c>
      <c r="W21" s="284"/>
    </row>
    <row r="22" spans="1:23" ht="15" x14ac:dyDescent="0.25">
      <c r="A22" s="282" t="s">
        <v>276</v>
      </c>
      <c r="B22" s="282"/>
      <c r="C22" s="282">
        <f>C19/B19-1</f>
        <v>4.7419831050128369E-3</v>
      </c>
      <c r="D22" s="282">
        <f>D19/C19-1</f>
        <v>4.8776800330245784E-3</v>
      </c>
      <c r="E22" s="282">
        <f t="shared" ref="E22:V22" si="11">E19/D19-1</f>
        <v>4.0838084342560421E-3</v>
      </c>
      <c r="F22" s="282">
        <f t="shared" si="11"/>
        <v>4.3834086138330175E-3</v>
      </c>
      <c r="G22" s="282">
        <f t="shared" si="11"/>
        <v>3.254096490128644E-3</v>
      </c>
      <c r="H22" s="282">
        <f t="shared" si="11"/>
        <v>3.4030240164386605E-3</v>
      </c>
      <c r="I22" s="282">
        <f t="shared" si="11"/>
        <v>3.1145556749638814E-3</v>
      </c>
      <c r="J22" s="282">
        <f t="shared" si="11"/>
        <v>2.4861020429760572E-3</v>
      </c>
      <c r="K22" s="282">
        <f t="shared" si="11"/>
        <v>2.6936227931388945E-3</v>
      </c>
      <c r="L22" s="282">
        <f t="shared" si="11"/>
        <v>2.6864285424414991E-3</v>
      </c>
      <c r="M22" s="282">
        <f t="shared" si="11"/>
        <v>3.1535072685462406E-3</v>
      </c>
      <c r="N22" s="282">
        <f t="shared" si="11"/>
        <v>2.4139642364346958E-3</v>
      </c>
      <c r="O22" s="282">
        <f t="shared" si="11"/>
        <v>2.5821899635138923E-3</v>
      </c>
      <c r="P22" s="282">
        <f t="shared" si="11"/>
        <v>2.9620988681664517E-3</v>
      </c>
      <c r="Q22" s="282">
        <f t="shared" si="11"/>
        <v>3.2279077925856381E-3</v>
      </c>
      <c r="R22" s="282">
        <f t="shared" si="11"/>
        <v>3.2542979265333116E-3</v>
      </c>
      <c r="S22" s="282">
        <f t="shared" si="11"/>
        <v>2.7747921423624256E-3</v>
      </c>
      <c r="T22" s="282">
        <f t="shared" si="11"/>
        <v>2.2566772121159762E-3</v>
      </c>
      <c r="U22" s="282">
        <f t="shared" si="11"/>
        <v>2.3077783003893071E-3</v>
      </c>
      <c r="V22" s="282">
        <f t="shared" si="11"/>
        <v>1.8870676266491415E-3</v>
      </c>
      <c r="W22" s="284"/>
    </row>
    <row r="36" spans="1:24" ht="15" x14ac:dyDescent="0.25">
      <c r="A36" s="342" t="s">
        <v>279</v>
      </c>
      <c r="B36" s="278">
        <v>1</v>
      </c>
      <c r="C36" s="278">
        <f t="shared" ref="C36:V37" si="12">B36+1</f>
        <v>2</v>
      </c>
      <c r="D36" s="278">
        <f t="shared" si="12"/>
        <v>3</v>
      </c>
      <c r="E36" s="278">
        <f t="shared" si="12"/>
        <v>4</v>
      </c>
      <c r="F36" s="278">
        <f t="shared" si="12"/>
        <v>5</v>
      </c>
      <c r="G36" s="278">
        <f t="shared" si="12"/>
        <v>6</v>
      </c>
      <c r="H36" s="278">
        <f t="shared" si="12"/>
        <v>7</v>
      </c>
      <c r="I36" s="278">
        <f t="shared" si="12"/>
        <v>8</v>
      </c>
      <c r="J36" s="278">
        <f t="shared" si="12"/>
        <v>9</v>
      </c>
      <c r="K36" s="278">
        <f t="shared" si="12"/>
        <v>10</v>
      </c>
      <c r="L36" s="278">
        <f t="shared" si="12"/>
        <v>11</v>
      </c>
      <c r="M36" s="278">
        <f t="shared" si="12"/>
        <v>12</v>
      </c>
      <c r="N36" s="278">
        <f t="shared" si="12"/>
        <v>13</v>
      </c>
      <c r="O36" s="278">
        <f t="shared" si="12"/>
        <v>14</v>
      </c>
      <c r="P36" s="278">
        <f t="shared" si="12"/>
        <v>15</v>
      </c>
      <c r="Q36" s="278">
        <f t="shared" si="12"/>
        <v>16</v>
      </c>
      <c r="R36" s="278">
        <f t="shared" si="12"/>
        <v>17</v>
      </c>
      <c r="S36" s="278">
        <f t="shared" si="12"/>
        <v>18</v>
      </c>
      <c r="T36" s="278">
        <f t="shared" si="12"/>
        <v>19</v>
      </c>
      <c r="U36" s="278">
        <f t="shared" si="12"/>
        <v>20</v>
      </c>
      <c r="V36" s="278">
        <f t="shared" si="12"/>
        <v>21</v>
      </c>
    </row>
    <row r="37" spans="1:24" ht="15" x14ac:dyDescent="0.25">
      <c r="A37" s="343"/>
      <c r="B37" s="278">
        <v>2022</v>
      </c>
      <c r="C37" s="278">
        <v>2023</v>
      </c>
      <c r="D37" s="278">
        <v>2024</v>
      </c>
      <c r="E37" s="278">
        <v>2025</v>
      </c>
      <c r="F37" s="278">
        <v>2026</v>
      </c>
      <c r="G37" s="278">
        <v>2027</v>
      </c>
      <c r="H37" s="278">
        <v>2028</v>
      </c>
      <c r="I37" s="278">
        <v>2029</v>
      </c>
      <c r="J37" s="278">
        <v>2030</v>
      </c>
      <c r="K37" s="278">
        <v>2031</v>
      </c>
      <c r="L37" s="278">
        <v>2032</v>
      </c>
      <c r="M37" s="278">
        <v>2033</v>
      </c>
      <c r="N37" s="278">
        <v>2034</v>
      </c>
      <c r="O37" s="278">
        <v>2035</v>
      </c>
      <c r="P37" s="278">
        <v>2036</v>
      </c>
      <c r="Q37" s="278">
        <v>2037</v>
      </c>
      <c r="R37" s="278">
        <f>Q37+1</f>
        <v>2038</v>
      </c>
      <c r="S37" s="278">
        <f t="shared" si="12"/>
        <v>2039</v>
      </c>
      <c r="T37" s="278">
        <f t="shared" si="12"/>
        <v>2040</v>
      </c>
      <c r="U37" s="278">
        <f>T37+1</f>
        <v>2041</v>
      </c>
      <c r="V37" s="278">
        <f>U37+1</f>
        <v>2042</v>
      </c>
    </row>
    <row r="38" spans="1:24" x14ac:dyDescent="0.2">
      <c r="A38" s="344"/>
      <c r="B38" s="279">
        <f>B12</f>
        <v>43669.414694599996</v>
      </c>
      <c r="C38" s="279">
        <f t="shared" ref="C38:V38" si="13">+B38+(B38*(C15+0.25%))</f>
        <v>43977.081814236502</v>
      </c>
      <c r="D38" s="279">
        <f t="shared" si="13"/>
        <v>44290.122552331493</v>
      </c>
      <c r="E38" s="279">
        <f t="shared" si="13"/>
        <v>44559.433891504799</v>
      </c>
      <c r="F38" s="279">
        <f t="shared" si="13"/>
        <v>44841.793317813819</v>
      </c>
      <c r="G38" s="279">
        <f t="shared" si="13"/>
        <v>45076.874945487849</v>
      </c>
      <c r="H38" s="279">
        <f t="shared" si="13"/>
        <v>45320.104623612955</v>
      </c>
      <c r="I38" s="279">
        <f t="shared" si="13"/>
        <v>45551.309453638722</v>
      </c>
      <c r="J38" s="279">
        <f t="shared" si="13"/>
        <v>45750.084379693886</v>
      </c>
      <c r="K38" s="279">
        <f t="shared" si="13"/>
        <v>45954.362903781446</v>
      </c>
      <c r="L38" s="279">
        <f t="shared" si="13"/>
        <v>46162.458842135922</v>
      </c>
      <c r="M38" s="279">
        <f t="shared" si="13"/>
        <v>46393.749193871721</v>
      </c>
      <c r="N38" s="279">
        <f t="shared" si="13"/>
        <v>46592.903706848905</v>
      </c>
      <c r="O38" s="279">
        <f t="shared" si="13"/>
        <v>46804.0575591292</v>
      </c>
      <c r="P38" s="279">
        <f t="shared" si="13"/>
        <v>47026.215809340116</v>
      </c>
      <c r="Q38" s="279">
        <f t="shared" si="13"/>
        <v>47259.757008245339</v>
      </c>
      <c r="R38" s="279">
        <f t="shared" si="13"/>
        <v>47499.842184327281</v>
      </c>
      <c r="S38" s="279">
        <f t="shared" si="13"/>
        <v>47718.184702581108</v>
      </c>
      <c r="T38" s="279">
        <f t="shared" si="13"/>
        <v>47910.380355667221</v>
      </c>
      <c r="U38" s="279">
        <f t="shared" si="13"/>
        <v>48103.133246170226</v>
      </c>
      <c r="V38" s="279">
        <f t="shared" si="13"/>
        <v>48272.890760459457</v>
      </c>
    </row>
    <row r="39" spans="1:24" ht="14.25" customHeight="1" x14ac:dyDescent="0.2">
      <c r="A39" s="42" t="s">
        <v>274</v>
      </c>
      <c r="B39" s="281"/>
      <c r="C39" s="281">
        <f t="shared" ref="C39:V39" si="14">+C38-B38</f>
        <v>307.66711963650596</v>
      </c>
      <c r="D39" s="281">
        <f t="shared" si="14"/>
        <v>313.04073809499096</v>
      </c>
      <c r="E39" s="281">
        <f t="shared" si="14"/>
        <v>269.3113391733059</v>
      </c>
      <c r="F39" s="281">
        <f t="shared" si="14"/>
        <v>282.35942630901991</v>
      </c>
      <c r="G39" s="281">
        <f t="shared" si="14"/>
        <v>235.08162767402973</v>
      </c>
      <c r="H39" s="281">
        <f t="shared" si="14"/>
        <v>243.22967812510615</v>
      </c>
      <c r="I39" s="281">
        <f t="shared" si="14"/>
        <v>231.20483002576657</v>
      </c>
      <c r="J39" s="281">
        <f t="shared" si="14"/>
        <v>198.77492605516454</v>
      </c>
      <c r="K39" s="281">
        <f t="shared" si="14"/>
        <v>204.27852408756007</v>
      </c>
      <c r="L39" s="281">
        <f t="shared" si="14"/>
        <v>208.09593835447595</v>
      </c>
      <c r="M39" s="281">
        <f t="shared" si="14"/>
        <v>231.29035173579905</v>
      </c>
      <c r="N39" s="281">
        <f t="shared" si="14"/>
        <v>199.15451297718391</v>
      </c>
      <c r="O39" s="281">
        <f t="shared" si="14"/>
        <v>211.15385228029481</v>
      </c>
      <c r="P39" s="281">
        <f t="shared" si="14"/>
        <v>222.15825021091587</v>
      </c>
      <c r="Q39" s="281">
        <f t="shared" si="14"/>
        <v>233.5411989052227</v>
      </c>
      <c r="R39" s="281">
        <f t="shared" si="14"/>
        <v>240.08517608194234</v>
      </c>
      <c r="S39" s="281">
        <f t="shared" si="14"/>
        <v>218.34251825382671</v>
      </c>
      <c r="T39" s="281">
        <f t="shared" si="14"/>
        <v>192.19565308611345</v>
      </c>
      <c r="U39" s="281">
        <f t="shared" si="14"/>
        <v>192.75289050300489</v>
      </c>
      <c r="V39" s="281">
        <f t="shared" si="14"/>
        <v>169.75751428923104</v>
      </c>
    </row>
    <row r="40" spans="1:24" x14ac:dyDescent="0.2">
      <c r="A40" s="42" t="s">
        <v>275</v>
      </c>
      <c r="B40" s="42"/>
      <c r="C40" s="281">
        <f t="shared" ref="C40:V40" si="15">C39+B39</f>
        <v>307.66711963650596</v>
      </c>
      <c r="D40" s="281">
        <f t="shared" si="15"/>
        <v>620.70785773149692</v>
      </c>
      <c r="E40" s="281">
        <f t="shared" si="15"/>
        <v>582.35207726829685</v>
      </c>
      <c r="F40" s="281">
        <f t="shared" si="15"/>
        <v>551.67076548232581</v>
      </c>
      <c r="G40" s="281">
        <f t="shared" si="15"/>
        <v>517.44105398304964</v>
      </c>
      <c r="H40" s="281">
        <f t="shared" si="15"/>
        <v>478.31130579913588</v>
      </c>
      <c r="I40" s="281">
        <f t="shared" si="15"/>
        <v>474.43450815087272</v>
      </c>
      <c r="J40" s="281">
        <f t="shared" si="15"/>
        <v>429.97975608093111</v>
      </c>
      <c r="K40" s="281">
        <f t="shared" si="15"/>
        <v>403.05345014272461</v>
      </c>
      <c r="L40" s="281">
        <f t="shared" si="15"/>
        <v>412.37446244203602</v>
      </c>
      <c r="M40" s="281">
        <f t="shared" si="15"/>
        <v>439.386290090275</v>
      </c>
      <c r="N40" s="281">
        <f t="shared" si="15"/>
        <v>430.44486471298296</v>
      </c>
      <c r="O40" s="281">
        <f t="shared" si="15"/>
        <v>410.30836525747873</v>
      </c>
      <c r="P40" s="281">
        <f t="shared" si="15"/>
        <v>433.31210249121068</v>
      </c>
      <c r="Q40" s="281">
        <f t="shared" si="15"/>
        <v>455.69944911613857</v>
      </c>
      <c r="R40" s="281">
        <f t="shared" si="15"/>
        <v>473.62637498716504</v>
      </c>
      <c r="S40" s="281">
        <f t="shared" si="15"/>
        <v>458.42769433576905</v>
      </c>
      <c r="T40" s="281">
        <f t="shared" si="15"/>
        <v>410.53817133994016</v>
      </c>
      <c r="U40" s="281">
        <f t="shared" si="15"/>
        <v>384.94854358911834</v>
      </c>
      <c r="V40" s="281">
        <f t="shared" si="15"/>
        <v>362.51040479223593</v>
      </c>
    </row>
    <row r="41" spans="1:24" x14ac:dyDescent="0.2">
      <c r="A41" s="282" t="s">
        <v>276</v>
      </c>
      <c r="B41" s="282"/>
      <c r="C41" s="295">
        <f t="shared" ref="C41:V41" si="16">C38/B38-1</f>
        <v>7.0453685213818229E-3</v>
      </c>
      <c r="D41" s="295">
        <f t="shared" si="16"/>
        <v>7.118269907432806E-3</v>
      </c>
      <c r="E41" s="295">
        <f t="shared" si="16"/>
        <v>6.0806185138706503E-3</v>
      </c>
      <c r="F41" s="295">
        <f t="shared" si="16"/>
        <v>6.3366924049466089E-3</v>
      </c>
      <c r="G41" s="295">
        <f t="shared" si="16"/>
        <v>5.2424671334596606E-3</v>
      </c>
      <c r="H41" s="295">
        <f t="shared" si="16"/>
        <v>5.3958859929674752E-3</v>
      </c>
      <c r="I41" s="295">
        <f t="shared" si="16"/>
        <v>5.1015952400361719E-3</v>
      </c>
      <c r="J41" s="295">
        <f t="shared" si="16"/>
        <v>4.3637587687237467E-3</v>
      </c>
      <c r="K41" s="295">
        <f t="shared" si="16"/>
        <v>4.4650961163741343E-3</v>
      </c>
      <c r="L41" s="295">
        <f t="shared" si="16"/>
        <v>4.5283173393173559E-3</v>
      </c>
      <c r="M41" s="295">
        <f t="shared" si="16"/>
        <v>5.010355980532788E-3</v>
      </c>
      <c r="N41" s="295">
        <f t="shared" si="16"/>
        <v>4.2927014185671908E-3</v>
      </c>
      <c r="O41" s="295">
        <f t="shared" si="16"/>
        <v>4.5318886671845693E-3</v>
      </c>
      <c r="P41" s="295">
        <f t="shared" si="16"/>
        <v>4.7465596317211034E-3</v>
      </c>
      <c r="Q41" s="295">
        <f t="shared" si="16"/>
        <v>4.9661916206924506E-3</v>
      </c>
      <c r="R41" s="295">
        <f t="shared" si="16"/>
        <v>5.0801187158040495E-3</v>
      </c>
      <c r="S41" s="295">
        <f t="shared" si="16"/>
        <v>4.5966998670550208E-3</v>
      </c>
      <c r="T41" s="295">
        <f t="shared" si="16"/>
        <v>4.0277234828616226E-3</v>
      </c>
      <c r="U41" s="295">
        <f t="shared" si="16"/>
        <v>4.0231968327548717E-3</v>
      </c>
      <c r="V41" s="295">
        <f t="shared" si="16"/>
        <v>3.5290323692738212E-3</v>
      </c>
    </row>
    <row r="43" spans="1:24" ht="15" x14ac:dyDescent="0.25">
      <c r="A43" s="290"/>
      <c r="B43" s="278">
        <v>2022</v>
      </c>
      <c r="C43" s="278" t="str">
        <f>C18</f>
        <v>2023</v>
      </c>
      <c r="D43" s="278" t="str">
        <f t="shared" ref="D43:V43" si="17">D18</f>
        <v>2024</v>
      </c>
      <c r="E43" s="278" t="str">
        <f t="shared" si="17"/>
        <v>2025</v>
      </c>
      <c r="F43" s="278" t="str">
        <f t="shared" si="17"/>
        <v>2026</v>
      </c>
      <c r="G43" s="278" t="str">
        <f t="shared" si="17"/>
        <v>2027</v>
      </c>
      <c r="H43" s="278" t="str">
        <f t="shared" si="17"/>
        <v>2028</v>
      </c>
      <c r="I43" s="278" t="str">
        <f t="shared" si="17"/>
        <v>2029</v>
      </c>
      <c r="J43" s="278" t="str">
        <f t="shared" si="17"/>
        <v>2030</v>
      </c>
      <c r="K43" s="278" t="str">
        <f t="shared" si="17"/>
        <v>2031</v>
      </c>
      <c r="L43" s="278" t="str">
        <f t="shared" si="17"/>
        <v>2032</v>
      </c>
      <c r="M43" s="278" t="str">
        <f t="shared" si="17"/>
        <v>2033</v>
      </c>
      <c r="N43" s="278" t="str">
        <f t="shared" si="17"/>
        <v>2034</v>
      </c>
      <c r="O43" s="278" t="str">
        <f t="shared" si="17"/>
        <v>2035</v>
      </c>
      <c r="P43" s="278" t="str">
        <f t="shared" si="17"/>
        <v>2036</v>
      </c>
      <c r="Q43" s="278" t="str">
        <f t="shared" si="17"/>
        <v>2037</v>
      </c>
      <c r="R43" s="278" t="str">
        <f t="shared" si="17"/>
        <v>2038</v>
      </c>
      <c r="S43" s="278" t="str">
        <f t="shared" si="17"/>
        <v>2039</v>
      </c>
      <c r="T43" s="278" t="str">
        <f t="shared" si="17"/>
        <v>2040</v>
      </c>
      <c r="U43" s="278" t="str">
        <f t="shared" si="17"/>
        <v>2041</v>
      </c>
      <c r="V43" s="278" t="str">
        <f t="shared" si="17"/>
        <v>2042</v>
      </c>
    </row>
    <row r="44" spans="1:24" x14ac:dyDescent="0.2">
      <c r="A44" s="291" t="str">
        <f>A3</f>
        <v>Moray Low Migration</v>
      </c>
      <c r="B44" s="292">
        <f t="shared" ref="B44:V44" si="18">B5</f>
        <v>43651</v>
      </c>
      <c r="C44" s="292">
        <f t="shared" si="18"/>
        <v>43838</v>
      </c>
      <c r="D44" s="292">
        <f t="shared" si="18"/>
        <v>44026</v>
      </c>
      <c r="E44" s="292">
        <f t="shared" si="18"/>
        <v>44168</v>
      </c>
      <c r="F44" s="292">
        <f t="shared" si="18"/>
        <v>44319</v>
      </c>
      <c r="G44" s="292">
        <f t="shared" si="18"/>
        <v>44420</v>
      </c>
      <c r="H44" s="292">
        <f t="shared" si="18"/>
        <v>44529</v>
      </c>
      <c r="I44" s="292">
        <f t="shared" si="18"/>
        <v>44625</v>
      </c>
      <c r="J44" s="292">
        <f t="shared" si="18"/>
        <v>44689</v>
      </c>
      <c r="K44" s="292">
        <f t="shared" si="18"/>
        <v>44760</v>
      </c>
      <c r="L44" s="292">
        <f t="shared" si="18"/>
        <v>44831</v>
      </c>
      <c r="M44" s="292">
        <f t="shared" si="18"/>
        <v>44925</v>
      </c>
      <c r="N44" s="292">
        <f t="shared" si="18"/>
        <v>44978</v>
      </c>
      <c r="O44" s="292">
        <f t="shared" si="18"/>
        <v>45042</v>
      </c>
      <c r="P44" s="292">
        <f t="shared" si="18"/>
        <v>45119</v>
      </c>
      <c r="Q44" s="292">
        <f t="shared" si="18"/>
        <v>45204</v>
      </c>
      <c r="R44" s="292">
        <f t="shared" si="18"/>
        <v>45294</v>
      </c>
      <c r="S44" s="292">
        <f t="shared" si="18"/>
        <v>45361</v>
      </c>
      <c r="T44" s="292">
        <f t="shared" si="18"/>
        <v>45403</v>
      </c>
      <c r="U44" s="292">
        <f t="shared" si="18"/>
        <v>45447</v>
      </c>
      <c r="V44" s="292">
        <f t="shared" si="18"/>
        <v>45467</v>
      </c>
    </row>
    <row r="45" spans="1:24" x14ac:dyDescent="0.2">
      <c r="A45" s="42" t="str">
        <f>A10</f>
        <v>Moray Principal</v>
      </c>
      <c r="B45" s="281">
        <f t="shared" ref="B45:V45" si="19">B12</f>
        <v>43669.414694599996</v>
      </c>
      <c r="C45" s="281">
        <f t="shared" si="19"/>
        <v>43867.908277499999</v>
      </c>
      <c r="D45" s="281">
        <f t="shared" si="19"/>
        <v>44070.502118199998</v>
      </c>
      <c r="E45" s="281">
        <f t="shared" si="19"/>
        <v>44228.301774</v>
      </c>
      <c r="F45" s="281">
        <f t="shared" si="19"/>
        <v>44397.992163499999</v>
      </c>
      <c r="G45" s="281">
        <f t="shared" si="19"/>
        <v>44519.7521978</v>
      </c>
      <c r="H45" s="281">
        <f t="shared" si="19"/>
        <v>44648.676324599997</v>
      </c>
      <c r="I45" s="281">
        <f t="shared" si="19"/>
        <v>44764.834108399999</v>
      </c>
      <c r="J45" s="281">
        <f t="shared" si="19"/>
        <v>44848.264960499997</v>
      </c>
      <c r="K45" s="281">
        <f t="shared" si="19"/>
        <v>44936.396111800001</v>
      </c>
      <c r="L45" s="281">
        <f t="shared" si="19"/>
        <v>45027.541383199998</v>
      </c>
      <c r="M45" s="281">
        <f t="shared" si="19"/>
        <v>45140.576541000002</v>
      </c>
      <c r="N45" s="281">
        <f t="shared" si="19"/>
        <v>45221.5001166</v>
      </c>
      <c r="O45" s="281">
        <f t="shared" si="19"/>
        <v>45313.385170200003</v>
      </c>
      <c r="P45" s="281">
        <f t="shared" si="19"/>
        <v>45415.184392100004</v>
      </c>
      <c r="Q45" s="281">
        <f t="shared" si="19"/>
        <v>45527.186939300002</v>
      </c>
      <c r="R45" s="281">
        <f t="shared" si="19"/>
        <v>45644.652486400002</v>
      </c>
      <c r="S45" s="281">
        <f t="shared" si="19"/>
        <v>45740.355623199997</v>
      </c>
      <c r="T45" s="281">
        <f t="shared" si="19"/>
        <v>45810.234238600002</v>
      </c>
      <c r="U45" s="281">
        <f t="shared" si="19"/>
        <v>45880.012242299999</v>
      </c>
      <c r="V45" s="281">
        <f t="shared" si="19"/>
        <v>45927.224260000003</v>
      </c>
      <c r="X45" s="152"/>
    </row>
    <row r="46" spans="1:24" x14ac:dyDescent="0.2">
      <c r="A46" s="42" t="str">
        <f>A17</f>
        <v>Moray High Migration</v>
      </c>
      <c r="B46" s="281">
        <f>B19</f>
        <v>43691.118949999996</v>
      </c>
      <c r="C46" s="281">
        <f>C19</f>
        <v>43898.3014979</v>
      </c>
      <c r="D46" s="281">
        <f t="shared" ref="D46:V46" si="20">D19</f>
        <v>44112.4233666</v>
      </c>
      <c r="E46" s="281">
        <f t="shared" si="20"/>
        <v>44292.570053199997</v>
      </c>
      <c r="F46" s="281">
        <f t="shared" si="20"/>
        <v>44486.722486300001</v>
      </c>
      <c r="G46" s="281">
        <f t="shared" si="20"/>
        <v>44631.486573800001</v>
      </c>
      <c r="H46" s="281">
        <f t="shared" si="20"/>
        <v>44783.368594500003</v>
      </c>
      <c r="I46" s="281">
        <f t="shared" si="20"/>
        <v>44922.848889300003</v>
      </c>
      <c r="J46" s="281">
        <f t="shared" si="20"/>
        <v>45034.531675699996</v>
      </c>
      <c r="K46" s="281">
        <f t="shared" si="20"/>
        <v>45155.8377167</v>
      </c>
      <c r="L46" s="281">
        <f t="shared" si="20"/>
        <v>45277.145647999998</v>
      </c>
      <c r="M46" s="281">
        <f t="shared" si="20"/>
        <v>45419.927455899997</v>
      </c>
      <c r="N46" s="281">
        <f t="shared" si="20"/>
        <v>45529.569536399998</v>
      </c>
      <c r="O46" s="281">
        <f t="shared" si="20"/>
        <v>45647.1355339</v>
      </c>
      <c r="P46" s="281">
        <f t="shared" si="20"/>
        <v>45782.346862400002</v>
      </c>
      <c r="Q46" s="281">
        <f t="shared" si="20"/>
        <v>45930.128056599999</v>
      </c>
      <c r="R46" s="281">
        <f t="shared" si="20"/>
        <v>46079.598377100003</v>
      </c>
      <c r="S46" s="281">
        <f t="shared" si="20"/>
        <v>46207.459684599999</v>
      </c>
      <c r="T46" s="281">
        <f t="shared" si="20"/>
        <v>46311.735005900002</v>
      </c>
      <c r="U46" s="281">
        <f t="shared" si="20"/>
        <v>46418.612222999996</v>
      </c>
      <c r="V46" s="281">
        <f t="shared" si="20"/>
        <v>46506.207283399999</v>
      </c>
    </row>
    <row r="47" spans="1:24" x14ac:dyDescent="0.2">
      <c r="A47" s="42" t="str">
        <f>A36</f>
        <v>Moray Growth @2.5%</v>
      </c>
      <c r="B47" s="281">
        <f t="shared" ref="B47:V47" si="21">B38</f>
        <v>43669.414694599996</v>
      </c>
      <c r="C47" s="281">
        <f t="shared" si="21"/>
        <v>43977.081814236502</v>
      </c>
      <c r="D47" s="281">
        <f t="shared" si="21"/>
        <v>44290.122552331493</v>
      </c>
      <c r="E47" s="281">
        <f t="shared" si="21"/>
        <v>44559.433891504799</v>
      </c>
      <c r="F47" s="281">
        <f t="shared" si="21"/>
        <v>44841.793317813819</v>
      </c>
      <c r="G47" s="281">
        <f t="shared" si="21"/>
        <v>45076.874945487849</v>
      </c>
      <c r="H47" s="281">
        <f t="shared" si="21"/>
        <v>45320.104623612955</v>
      </c>
      <c r="I47" s="281">
        <f t="shared" si="21"/>
        <v>45551.309453638722</v>
      </c>
      <c r="J47" s="281">
        <f t="shared" si="21"/>
        <v>45750.084379693886</v>
      </c>
      <c r="K47" s="281">
        <f t="shared" si="21"/>
        <v>45954.362903781446</v>
      </c>
      <c r="L47" s="281">
        <f t="shared" si="21"/>
        <v>46162.458842135922</v>
      </c>
      <c r="M47" s="281">
        <f t="shared" si="21"/>
        <v>46393.749193871721</v>
      </c>
      <c r="N47" s="281">
        <f t="shared" si="21"/>
        <v>46592.903706848905</v>
      </c>
      <c r="O47" s="281">
        <f t="shared" si="21"/>
        <v>46804.0575591292</v>
      </c>
      <c r="P47" s="281">
        <f t="shared" si="21"/>
        <v>47026.215809340116</v>
      </c>
      <c r="Q47" s="281">
        <f t="shared" si="21"/>
        <v>47259.757008245339</v>
      </c>
      <c r="R47" s="281">
        <f t="shared" si="21"/>
        <v>47499.842184327281</v>
      </c>
      <c r="S47" s="281">
        <f t="shared" si="21"/>
        <v>47718.184702581108</v>
      </c>
      <c r="T47" s="281">
        <f t="shared" si="21"/>
        <v>47910.380355667221</v>
      </c>
      <c r="U47" s="281">
        <f t="shared" si="21"/>
        <v>48103.133246170226</v>
      </c>
      <c r="V47" s="281">
        <f t="shared" si="21"/>
        <v>48272.890760459457</v>
      </c>
    </row>
    <row r="50" spans="12:26" ht="28.5" x14ac:dyDescent="0.2">
      <c r="R50" s="36"/>
      <c r="S50" s="38" t="s">
        <v>280</v>
      </c>
      <c r="T50" s="38" t="s">
        <v>281</v>
      </c>
      <c r="U50" s="38" t="s">
        <v>282</v>
      </c>
      <c r="V50" s="38" t="s">
        <v>283</v>
      </c>
      <c r="W50" s="38" t="s">
        <v>284</v>
      </c>
    </row>
    <row r="51" spans="12:26" x14ac:dyDescent="0.2">
      <c r="R51" s="293" t="s">
        <v>69</v>
      </c>
      <c r="S51" s="12">
        <v>35868</v>
      </c>
      <c r="T51" s="12">
        <v>40155</v>
      </c>
      <c r="U51" s="12">
        <v>43590</v>
      </c>
      <c r="V51" s="51">
        <v>8.5543518864400453E-2</v>
      </c>
      <c r="W51" s="51">
        <v>0.2152893944463031</v>
      </c>
    </row>
    <row r="52" spans="12:26" x14ac:dyDescent="0.2">
      <c r="R52" s="293" t="s">
        <v>285</v>
      </c>
      <c r="S52" s="12">
        <v>2194564</v>
      </c>
      <c r="T52" s="12">
        <v>2376424</v>
      </c>
      <c r="U52" s="12">
        <v>2528823</v>
      </c>
      <c r="V52" s="51">
        <v>6.4129549272352065E-2</v>
      </c>
      <c r="W52" s="51">
        <v>0.15231225883592367</v>
      </c>
    </row>
    <row r="54" spans="12:26" ht="30" x14ac:dyDescent="0.2">
      <c r="R54" s="145"/>
      <c r="S54" s="146">
        <v>2022</v>
      </c>
      <c r="T54" s="146">
        <v>2042</v>
      </c>
      <c r="U54" s="146" t="s">
        <v>286</v>
      </c>
      <c r="V54" s="146" t="s">
        <v>287</v>
      </c>
      <c r="W54" s="146" t="s">
        <v>276</v>
      </c>
    </row>
    <row r="55" spans="12:26" x14ac:dyDescent="0.2">
      <c r="R55" s="42" t="s">
        <v>288</v>
      </c>
      <c r="S55" s="289">
        <f>B5</f>
        <v>43651</v>
      </c>
      <c r="T55" s="289">
        <f>V5</f>
        <v>45467</v>
      </c>
      <c r="U55" s="12">
        <f>T55-S55</f>
        <v>1816</v>
      </c>
      <c r="V55" s="12">
        <f>U55/20</f>
        <v>90.8</v>
      </c>
      <c r="W55" s="154">
        <f>(T55-S55)/S55</f>
        <v>4.1602712423541272E-2</v>
      </c>
      <c r="Y55" s="4">
        <f>6404-1835</f>
        <v>4569</v>
      </c>
      <c r="Z55" s="13">
        <f>+Y55-U58</f>
        <v>-0.47606585946050473</v>
      </c>
    </row>
    <row r="56" spans="12:26" x14ac:dyDescent="0.2">
      <c r="R56" s="42" t="s">
        <v>6</v>
      </c>
      <c r="S56" s="289">
        <f>B12</f>
        <v>43669.414694599996</v>
      </c>
      <c r="T56" s="289">
        <f>V12</f>
        <v>45927.224260000003</v>
      </c>
      <c r="U56" s="12">
        <f>T56-S56</f>
        <v>2257.8095654000062</v>
      </c>
      <c r="V56" s="12">
        <f>U56/20</f>
        <v>112.89047827000032</v>
      </c>
      <c r="W56" s="154">
        <f>(T56-S56)/S56</f>
        <v>5.1702308839948773E-2</v>
      </c>
      <c r="X56" s="294"/>
      <c r="Z56" s="13"/>
    </row>
    <row r="57" spans="12:26" x14ac:dyDescent="0.2">
      <c r="L57" s="287"/>
      <c r="R57" s="42" t="s">
        <v>7</v>
      </c>
      <c r="S57" s="289">
        <f>B19</f>
        <v>43691.118949999996</v>
      </c>
      <c r="T57" s="289">
        <f>V19</f>
        <v>46506.207283399999</v>
      </c>
      <c r="U57" s="12">
        <f>T57-S57</f>
        <v>2815.0883334000027</v>
      </c>
      <c r="V57" s="12">
        <f>U57/20</f>
        <v>140.75441667000013</v>
      </c>
      <c r="W57" s="154">
        <f>U57/S57</f>
        <v>6.4431591615256703E-2</v>
      </c>
      <c r="X57" s="294"/>
      <c r="Z57" s="13"/>
    </row>
    <row r="58" spans="12:26" x14ac:dyDescent="0.2">
      <c r="R58" s="42" t="s">
        <v>289</v>
      </c>
      <c r="S58" s="289">
        <f>B38</f>
        <v>43669.414694599996</v>
      </c>
      <c r="T58" s="289">
        <f>V38-34</f>
        <v>48238.890760459457</v>
      </c>
      <c r="U58" s="12">
        <f>T58-S58</f>
        <v>4569.4760658594605</v>
      </c>
      <c r="V58" s="12">
        <f>U58/20</f>
        <v>228.47380329297303</v>
      </c>
      <c r="W58" s="154">
        <f>U58/S58</f>
        <v>0.10463790499176316</v>
      </c>
    </row>
  </sheetData>
  <mergeCells count="4">
    <mergeCell ref="A17:A19"/>
    <mergeCell ref="A36:A38"/>
    <mergeCell ref="A3:A5"/>
    <mergeCell ref="A10:A12"/>
  </mergeCells>
  <conditionalFormatting sqref="W55:W58">
    <cfRule type="iconSet" priority="3">
      <iconSet>
        <cfvo type="percent" val="0"/>
        <cfvo type="percent" val="33"/>
        <cfvo type="percent" val="67"/>
      </iconSet>
    </cfRule>
  </conditionalFormatting>
  <conditionalFormatting sqref="V51:V52">
    <cfRule type="iconSet" priority="2">
      <iconSet>
        <cfvo type="percent" val="0"/>
        <cfvo type="percent" val="33"/>
        <cfvo type="percent" val="67"/>
      </iconSet>
    </cfRule>
  </conditionalFormatting>
  <conditionalFormatting sqref="W51:W52">
    <cfRule type="iconSet" priority="1">
      <iconSet>
        <cfvo type="percent" val="0"/>
        <cfvo type="percent" val="33"/>
        <cfvo type="percent" val="67"/>
      </iconSet>
    </cfRule>
  </conditionalFormatting>
  <hyperlinks>
    <hyperlink ref="A1" r:id="rId1" display="https://www.nrscotland.gov.uk/statistics-and-data/statistics/statistics-by-theme/households/household-projections/2018-based-household-projections/list-of-data-tables" xr:uid="{CD2FD959-49DA-431F-A1E0-A5C54569EC98}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41A07-9D92-45A6-8D3D-C41BA312AF4E}">
  <sheetPr>
    <tabColor rgb="FFFF0000"/>
  </sheetPr>
  <dimension ref="A1:AH222"/>
  <sheetViews>
    <sheetView topLeftCell="A69" workbookViewId="0">
      <selection activeCell="A33" sqref="A33:XFD42"/>
    </sheetView>
  </sheetViews>
  <sheetFormatPr defaultColWidth="9.140625" defaultRowHeight="14.25" x14ac:dyDescent="0.2"/>
  <cols>
    <col min="1" max="1" width="43" style="4" bestFit="1" customWidth="1"/>
    <col min="2" max="2" width="15.5703125" style="4" customWidth="1"/>
    <col min="3" max="3" width="15" style="4" customWidth="1"/>
    <col min="4" max="4" width="15.5703125" style="4" customWidth="1"/>
    <col min="5" max="5" width="14.7109375" style="4" customWidth="1"/>
    <col min="6" max="6" width="14.42578125" style="4" customWidth="1"/>
    <col min="7" max="7" width="13.140625" style="4" customWidth="1"/>
    <col min="8" max="29" width="18.5703125" style="4" customWidth="1"/>
    <col min="30" max="30" width="18.140625" style="4" customWidth="1"/>
    <col min="31" max="31" width="18.28515625" style="4" bestFit="1" customWidth="1"/>
    <col min="32" max="16384" width="9.140625" style="4"/>
  </cols>
  <sheetData>
    <row r="1" spans="1:29" ht="14.25" customHeight="1" x14ac:dyDescent="0.25">
      <c r="A1" s="4" t="s">
        <v>0</v>
      </c>
      <c r="B1" s="133" t="s">
        <v>1</v>
      </c>
      <c r="D1" s="345" t="s">
        <v>2</v>
      </c>
      <c r="E1" s="345"/>
    </row>
    <row r="2" spans="1:29" ht="15" x14ac:dyDescent="0.25">
      <c r="A2" s="4" t="s">
        <v>3</v>
      </c>
      <c r="B2" s="134">
        <v>2022</v>
      </c>
    </row>
    <row r="4" spans="1:29" s="55" customFormat="1" ht="15.75" x14ac:dyDescent="0.25">
      <c r="A4" s="414" t="s">
        <v>4</v>
      </c>
      <c r="B4" s="415" t="s">
        <v>5</v>
      </c>
      <c r="C4" s="415" t="s">
        <v>300</v>
      </c>
      <c r="D4" s="415" t="s">
        <v>301</v>
      </c>
      <c r="E4" s="415" t="s">
        <v>301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15" x14ac:dyDescent="0.2">
      <c r="A5" s="1" t="s">
        <v>4</v>
      </c>
      <c r="B5" s="2" t="s">
        <v>6</v>
      </c>
      <c r="C5" s="2" t="s">
        <v>6</v>
      </c>
      <c r="D5" s="3" t="s">
        <v>7</v>
      </c>
      <c r="E5" s="2" t="s">
        <v>6</v>
      </c>
    </row>
    <row r="6" spans="1:29" ht="30.75" customHeight="1" x14ac:dyDescent="0.2">
      <c r="A6" s="1" t="s">
        <v>8</v>
      </c>
      <c r="B6" s="5">
        <v>0</v>
      </c>
      <c r="C6" s="5">
        <v>0</v>
      </c>
      <c r="D6" s="5">
        <v>0</v>
      </c>
      <c r="E6" s="142" t="s">
        <v>9</v>
      </c>
    </row>
    <row r="7" spans="1:29" s="56" customFormat="1" ht="15.75" x14ac:dyDescent="0.25">
      <c r="A7" s="414" t="s">
        <v>10</v>
      </c>
      <c r="B7" s="415" t="str">
        <f>B4</f>
        <v>Default</v>
      </c>
      <c r="C7" s="415" t="str">
        <f t="shared" ref="C7:E7" si="0">C4</f>
        <v>Scenario 1</v>
      </c>
      <c r="D7" s="415" t="str">
        <f t="shared" si="0"/>
        <v>Scenario 2</v>
      </c>
      <c r="E7" s="415" t="str">
        <f t="shared" si="0"/>
        <v>Scenario 2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15" x14ac:dyDescent="0.2">
      <c r="A8" s="1" t="s">
        <v>10</v>
      </c>
      <c r="B8" s="5" t="s">
        <v>5</v>
      </c>
      <c r="C8" s="3" t="s">
        <v>11</v>
      </c>
      <c r="D8" s="6" t="s">
        <v>11</v>
      </c>
      <c r="E8" s="3" t="s">
        <v>11</v>
      </c>
    </row>
    <row r="9" spans="1:29" ht="15" x14ac:dyDescent="0.2">
      <c r="A9" s="1" t="s">
        <v>12</v>
      </c>
      <c r="B9" s="7">
        <v>5</v>
      </c>
      <c r="C9" s="7">
        <f>B9</f>
        <v>5</v>
      </c>
      <c r="D9" s="7">
        <v>5</v>
      </c>
      <c r="E9" s="7">
        <v>5</v>
      </c>
    </row>
    <row r="10" spans="1:29" s="56" customFormat="1" ht="15.75" x14ac:dyDescent="0.25">
      <c r="A10" s="416" t="s">
        <v>13</v>
      </c>
      <c r="B10" s="415" t="str">
        <f>B7</f>
        <v>Default</v>
      </c>
      <c r="C10" s="415" t="str">
        <f t="shared" ref="C10:E10" si="1">C7</f>
        <v>Scenario 1</v>
      </c>
      <c r="D10" s="415" t="str">
        <f t="shared" si="1"/>
        <v>Scenario 2</v>
      </c>
      <c r="E10" s="415" t="str">
        <f t="shared" si="1"/>
        <v>Scenario 2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15" x14ac:dyDescent="0.2">
      <c r="A11" s="1" t="s">
        <v>14</v>
      </c>
      <c r="B11" s="417" t="s">
        <v>15</v>
      </c>
      <c r="C11" s="418"/>
      <c r="D11" s="418"/>
      <c r="E11" s="419"/>
    </row>
    <row r="12" spans="1:29" ht="15" x14ac:dyDescent="0.2">
      <c r="A12" s="8" t="s">
        <v>16</v>
      </c>
      <c r="B12" s="420" t="s">
        <v>17</v>
      </c>
      <c r="C12" s="421"/>
      <c r="D12" s="421"/>
      <c r="E12" s="422"/>
    </row>
    <row r="13" spans="1:29" ht="15" x14ac:dyDescent="0.2">
      <c r="A13" s="8" t="s">
        <v>18</v>
      </c>
      <c r="B13" s="420" t="s">
        <v>19</v>
      </c>
      <c r="C13" s="421"/>
      <c r="D13" s="421"/>
      <c r="E13" s="422"/>
    </row>
    <row r="14" spans="1:29" s="56" customFormat="1" ht="15.75" x14ac:dyDescent="0.25">
      <c r="A14" s="414" t="s">
        <v>20</v>
      </c>
      <c r="B14" s="415" t="str">
        <f>B10</f>
        <v>Default</v>
      </c>
      <c r="C14" s="415" t="str">
        <f t="shared" ref="C14:E14" si="2">C10</f>
        <v>Scenario 1</v>
      </c>
      <c r="D14" s="415" t="str">
        <f t="shared" si="2"/>
        <v>Scenario 2</v>
      </c>
      <c r="E14" s="415" t="str">
        <f t="shared" si="2"/>
        <v>Scenario 2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5" x14ac:dyDescent="0.2">
      <c r="A15" s="8" t="s">
        <v>21</v>
      </c>
      <c r="B15" s="420" t="s">
        <v>22</v>
      </c>
      <c r="C15" s="421"/>
      <c r="D15" s="421"/>
      <c r="E15" s="422"/>
    </row>
    <row r="16" spans="1:29" ht="15" x14ac:dyDescent="0.2">
      <c r="A16" s="1" t="s">
        <v>23</v>
      </c>
      <c r="B16" s="5">
        <v>0.25</v>
      </c>
      <c r="C16" s="5">
        <v>0.25</v>
      </c>
      <c r="D16" s="5">
        <v>0.25</v>
      </c>
      <c r="E16" s="5">
        <v>0.25</v>
      </c>
    </row>
    <row r="17" spans="1:29" ht="15" x14ac:dyDescent="0.2">
      <c r="A17" s="1" t="s">
        <v>24</v>
      </c>
      <c r="B17" s="9">
        <v>3.9</v>
      </c>
      <c r="C17" s="9">
        <v>3.9</v>
      </c>
      <c r="D17" s="9">
        <v>3.9</v>
      </c>
      <c r="E17" s="9">
        <v>3.9</v>
      </c>
    </row>
    <row r="18" spans="1:29" s="56" customFormat="1" ht="15.75" x14ac:dyDescent="0.25">
      <c r="A18" s="414" t="s">
        <v>25</v>
      </c>
      <c r="B18" s="415" t="str">
        <f>B14</f>
        <v>Default</v>
      </c>
      <c r="C18" s="415" t="str">
        <f t="shared" ref="C18:E18" si="3">C14</f>
        <v>Scenario 1</v>
      </c>
      <c r="D18" s="415" t="str">
        <f t="shared" si="3"/>
        <v>Scenario 2</v>
      </c>
      <c r="E18" s="415" t="str">
        <f t="shared" si="3"/>
        <v>Scenario 2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t="15" x14ac:dyDescent="0.2">
      <c r="A19" s="8" t="s">
        <v>26</v>
      </c>
      <c r="B19" s="420" t="s">
        <v>22</v>
      </c>
      <c r="C19" s="421"/>
      <c r="D19" s="421"/>
      <c r="E19" s="422"/>
    </row>
    <row r="20" spans="1:29" ht="15" x14ac:dyDescent="0.2">
      <c r="A20" s="8" t="s">
        <v>27</v>
      </c>
      <c r="B20" s="5">
        <v>0.6</v>
      </c>
      <c r="C20" s="5">
        <v>0.6</v>
      </c>
      <c r="D20" s="5">
        <v>0.6</v>
      </c>
      <c r="E20" s="5">
        <v>0.6</v>
      </c>
    </row>
    <row r="21" spans="1:29" ht="15" x14ac:dyDescent="0.2">
      <c r="A21" s="8" t="s">
        <v>28</v>
      </c>
      <c r="B21" s="5">
        <v>0.25</v>
      </c>
      <c r="C21" s="5">
        <v>0.25</v>
      </c>
      <c r="D21" s="5">
        <v>0.25</v>
      </c>
      <c r="E21" s="5">
        <v>0.25</v>
      </c>
    </row>
    <row r="22" spans="1:29" ht="15" x14ac:dyDescent="0.2">
      <c r="A22" s="8" t="s">
        <v>29</v>
      </c>
      <c r="B22" s="5">
        <v>0.35</v>
      </c>
      <c r="C22" s="5">
        <v>0.35</v>
      </c>
      <c r="D22" s="5">
        <v>0.35</v>
      </c>
      <c r="E22" s="5">
        <v>0.35</v>
      </c>
    </row>
    <row r="25" spans="1:29" ht="15" x14ac:dyDescent="0.2">
      <c r="A25" s="10" t="s">
        <v>30</v>
      </c>
      <c r="B25" s="11" t="s">
        <v>31</v>
      </c>
      <c r="C25" s="11" t="s">
        <v>32</v>
      </c>
      <c r="D25" s="11" t="s">
        <v>33</v>
      </c>
      <c r="E25" s="11" t="s">
        <v>34</v>
      </c>
    </row>
    <row r="26" spans="1:29" ht="15" x14ac:dyDescent="0.2">
      <c r="A26" s="8" t="s">
        <v>5</v>
      </c>
      <c r="B26" s="144">
        <f>B45</f>
        <v>1021</v>
      </c>
      <c r="C26" s="144">
        <f>C45</f>
        <v>1528.9999999999927</v>
      </c>
      <c r="D26" s="144">
        <f>D45</f>
        <v>2028.0000000000073</v>
      </c>
      <c r="E26" s="144">
        <f>E45</f>
        <v>2428</v>
      </c>
    </row>
    <row r="27" spans="1:29" ht="15" x14ac:dyDescent="0.2">
      <c r="A27" s="8" t="s">
        <v>132</v>
      </c>
      <c r="B27" s="144">
        <f>B59</f>
        <v>3011.0000000000005</v>
      </c>
      <c r="C27" s="144">
        <f>C59</f>
        <v>3518.9999999999932</v>
      </c>
      <c r="D27" s="144">
        <f>D59</f>
        <v>4018.0000000000077</v>
      </c>
      <c r="E27" s="144">
        <f>E59</f>
        <v>4418.0000000000009</v>
      </c>
    </row>
    <row r="28" spans="1:29" ht="15" x14ac:dyDescent="0.2">
      <c r="A28" s="8" t="s">
        <v>133</v>
      </c>
      <c r="B28" s="144">
        <f>B73</f>
        <v>3100</v>
      </c>
      <c r="C28" s="144">
        <f>C73</f>
        <v>3746</v>
      </c>
      <c r="D28" s="144">
        <f>D73</f>
        <v>4399</v>
      </c>
      <c r="E28" s="144">
        <f>E73</f>
        <v>4974.9999999999927</v>
      </c>
    </row>
    <row r="29" spans="1:29" ht="15" x14ac:dyDescent="0.2">
      <c r="A29" s="8" t="s">
        <v>135</v>
      </c>
      <c r="B29" s="144">
        <f>B87</f>
        <v>3567.8442434565877</v>
      </c>
      <c r="C29" s="144">
        <f>C87</f>
        <v>4647.5801954240305</v>
      </c>
      <c r="D29" s="144">
        <f>D87</f>
        <v>5731.5084196408279</v>
      </c>
      <c r="E29" s="144">
        <f>E87</f>
        <v>6729.7764068295583</v>
      </c>
    </row>
    <row r="30" spans="1:29" x14ac:dyDescent="0.2">
      <c r="A30" s="14"/>
      <c r="B30" s="14"/>
      <c r="C30" s="14"/>
      <c r="D30" s="14"/>
      <c r="E30" s="14"/>
      <c r="F30" s="13"/>
    </row>
    <row r="32" spans="1:29" ht="15.75" customHeight="1" thickBot="1" x14ac:dyDescent="0.25">
      <c r="B32" s="349" t="s">
        <v>35</v>
      </c>
      <c r="C32" s="350"/>
      <c r="D32" s="350"/>
      <c r="E32" s="351"/>
      <c r="F32" s="349" t="s">
        <v>36</v>
      </c>
      <c r="G32" s="350"/>
      <c r="H32" s="350"/>
      <c r="I32" s="351"/>
      <c r="J32" s="352" t="s">
        <v>37</v>
      </c>
      <c r="K32" s="353"/>
      <c r="L32" s="353"/>
      <c r="M32" s="353"/>
      <c r="N32" s="352" t="s">
        <v>38</v>
      </c>
      <c r="O32" s="353"/>
      <c r="P32" s="353"/>
      <c r="Q32" s="353"/>
      <c r="R32" s="352" t="s">
        <v>39</v>
      </c>
      <c r="S32" s="353"/>
      <c r="T32" s="353"/>
      <c r="U32" s="353"/>
      <c r="V32" s="352" t="s">
        <v>40</v>
      </c>
      <c r="W32" s="353"/>
      <c r="X32" s="353"/>
      <c r="Y32" s="353"/>
      <c r="Z32" s="352" t="s">
        <v>41</v>
      </c>
      <c r="AA32" s="353"/>
      <c r="AB32" s="353"/>
      <c r="AC32" s="353"/>
    </row>
    <row r="33" spans="1:34" s="18" customFormat="1" ht="16.5" thickBot="1" x14ac:dyDescent="0.3">
      <c r="A33" s="15" t="s">
        <v>42</v>
      </c>
      <c r="B33" s="16" t="str">
        <f>B25</f>
        <v>2022-2026</v>
      </c>
      <c r="C33" s="17" t="str">
        <f>C25</f>
        <v>2027-2031</v>
      </c>
      <c r="D33" s="17" t="str">
        <f>D25</f>
        <v>2032-2036</v>
      </c>
      <c r="E33" s="17" t="str">
        <f>E25</f>
        <v>2037-2041</v>
      </c>
      <c r="F33" s="16" t="str">
        <f>B33</f>
        <v>2022-2026</v>
      </c>
      <c r="G33" s="16" t="str">
        <f t="shared" ref="G33:J33" si="4">C33</f>
        <v>2027-2031</v>
      </c>
      <c r="H33" s="16" t="str">
        <f t="shared" si="4"/>
        <v>2032-2036</v>
      </c>
      <c r="I33" s="16" t="str">
        <f t="shared" si="4"/>
        <v>2037-2041</v>
      </c>
      <c r="J33" s="16" t="str">
        <f t="shared" si="4"/>
        <v>2022-2026</v>
      </c>
      <c r="K33" s="16" t="str">
        <f t="shared" ref="K33" si="5">G33</f>
        <v>2027-2031</v>
      </c>
      <c r="L33" s="16" t="str">
        <f t="shared" ref="L33" si="6">H33</f>
        <v>2032-2036</v>
      </c>
      <c r="M33" s="16" t="str">
        <f t="shared" ref="M33" si="7">I33</f>
        <v>2037-2041</v>
      </c>
      <c r="N33" s="16" t="str">
        <f t="shared" ref="N33" si="8">J33</f>
        <v>2022-2026</v>
      </c>
      <c r="O33" s="16" t="str">
        <f t="shared" ref="O33" si="9">K33</f>
        <v>2027-2031</v>
      </c>
      <c r="P33" s="16" t="str">
        <f t="shared" ref="P33" si="10">L33</f>
        <v>2032-2036</v>
      </c>
      <c r="Q33" s="16" t="str">
        <f t="shared" ref="Q33" si="11">M33</f>
        <v>2037-2041</v>
      </c>
      <c r="R33" s="16" t="str">
        <f t="shared" ref="R33" si="12">N33</f>
        <v>2022-2026</v>
      </c>
      <c r="S33" s="16" t="str">
        <f t="shared" ref="S33" si="13">O33</f>
        <v>2027-2031</v>
      </c>
      <c r="T33" s="16" t="str">
        <f t="shared" ref="T33" si="14">P33</f>
        <v>2032-2036</v>
      </c>
      <c r="U33" s="16" t="str">
        <f t="shared" ref="U33" si="15">Q33</f>
        <v>2037-2041</v>
      </c>
      <c r="V33" s="16" t="str">
        <f t="shared" ref="V33" si="16">R33</f>
        <v>2022-2026</v>
      </c>
      <c r="W33" s="16" t="str">
        <f t="shared" ref="W33" si="17">S33</f>
        <v>2027-2031</v>
      </c>
      <c r="X33" s="16" t="str">
        <f t="shared" ref="X33" si="18">T33</f>
        <v>2032-2036</v>
      </c>
      <c r="Y33" s="16" t="str">
        <f t="shared" ref="Y33" si="19">U33</f>
        <v>2037-2041</v>
      </c>
      <c r="Z33" s="16" t="str">
        <f t="shared" ref="Z33" si="20">V33</f>
        <v>2022-2026</v>
      </c>
      <c r="AA33" s="16" t="str">
        <f t="shared" ref="AA33" si="21">W33</f>
        <v>2027-2031</v>
      </c>
      <c r="AB33" s="16" t="str">
        <f t="shared" ref="AB33" si="22">X33</f>
        <v>2032-2036</v>
      </c>
      <c r="AC33" s="16" t="str">
        <f t="shared" ref="AC33" si="23">Y33</f>
        <v>2037-2041</v>
      </c>
      <c r="AD33" s="4"/>
    </row>
    <row r="34" spans="1:34" x14ac:dyDescent="0.2">
      <c r="A34" s="19" t="s">
        <v>43</v>
      </c>
      <c r="B34" s="12">
        <f>+F34+J34+N34+R34+V34+Z34</f>
        <v>337.20648318617361</v>
      </c>
      <c r="C34" s="12">
        <f t="shared" ref="C34:E37" si="24">+G34+K34+O34+S34+W34+AA34</f>
        <v>90.160734078525863</v>
      </c>
      <c r="D34" s="12">
        <f t="shared" si="24"/>
        <v>79.246453597597608</v>
      </c>
      <c r="E34" s="12">
        <f t="shared" si="24"/>
        <v>59.132015076083903</v>
      </c>
      <c r="F34" s="12">
        <f>+F39*5</f>
        <v>61.546796919030669</v>
      </c>
      <c r="G34" s="12">
        <f t="shared" ref="G34:AC37" si="25">+G39*5</f>
        <v>17.295322186736545</v>
      </c>
      <c r="H34" s="12">
        <f t="shared" si="25"/>
        <v>15.432500469660351</v>
      </c>
      <c r="I34" s="12">
        <f t="shared" si="25"/>
        <v>11.443509299267269</v>
      </c>
      <c r="J34" s="12">
        <f t="shared" si="25"/>
        <v>0.91317114409167899</v>
      </c>
      <c r="K34" s="12">
        <f t="shared" si="25"/>
        <v>0.46628428517752663</v>
      </c>
      <c r="L34" s="12">
        <f t="shared" si="25"/>
        <v>0.41364597031749822</v>
      </c>
      <c r="M34" s="12">
        <f t="shared" si="25"/>
        <v>0.33157993612624082</v>
      </c>
      <c r="N34" s="12">
        <f t="shared" si="25"/>
        <v>171.58641414615815</v>
      </c>
      <c r="O34" s="12">
        <f t="shared" si="25"/>
        <v>43.336166635355511</v>
      </c>
      <c r="P34" s="12">
        <f t="shared" si="25"/>
        <v>38.255170956228874</v>
      </c>
      <c r="Q34" s="12">
        <f t="shared" si="25"/>
        <v>28.964629438286089</v>
      </c>
      <c r="R34" s="12">
        <f t="shared" si="25"/>
        <v>55.034494176216654</v>
      </c>
      <c r="S34" s="12">
        <f t="shared" si="25"/>
        <v>13.674498637985874</v>
      </c>
      <c r="T34" s="12">
        <f t="shared" si="25"/>
        <v>11.711814296449717</v>
      </c>
      <c r="U34" s="12">
        <f t="shared" si="25"/>
        <v>8.3632855062932325</v>
      </c>
      <c r="V34" s="12">
        <f t="shared" si="25"/>
        <v>25.463096468157143</v>
      </c>
      <c r="W34" s="12">
        <f t="shared" si="25"/>
        <v>8.4432232763477195</v>
      </c>
      <c r="X34" s="12">
        <f t="shared" si="25"/>
        <v>7.4959792410297208</v>
      </c>
      <c r="Y34" s="12">
        <f t="shared" si="25"/>
        <v>5.5335943077211507</v>
      </c>
      <c r="Z34" s="12">
        <f t="shared" si="25"/>
        <v>22.662510332519314</v>
      </c>
      <c r="AA34" s="12">
        <f t="shared" si="25"/>
        <v>6.9452390569226896</v>
      </c>
      <c r="AB34" s="12">
        <f t="shared" si="25"/>
        <v>5.9373426639114513</v>
      </c>
      <c r="AC34" s="12">
        <f t="shared" si="25"/>
        <v>4.4954165883899249</v>
      </c>
      <c r="AD34" s="13">
        <f>SUM(F34:AC37)</f>
        <v>2428</v>
      </c>
    </row>
    <row r="35" spans="1:34" x14ac:dyDescent="0.2">
      <c r="A35" s="20" t="s">
        <v>44</v>
      </c>
      <c r="B35" s="12">
        <f t="shared" ref="B35:B37" si="26">+F35+J35+N35+R35+V35+Z35</f>
        <v>172.85987835806867</v>
      </c>
      <c r="C35" s="12">
        <f t="shared" si="24"/>
        <v>99.748120655643888</v>
      </c>
      <c r="D35" s="12">
        <f t="shared" si="24"/>
        <v>94.945066926547923</v>
      </c>
      <c r="E35" s="12">
        <f t="shared" si="24"/>
        <v>72.828937629155206</v>
      </c>
      <c r="F35" s="12">
        <f t="shared" ref="F35:U37" si="27">+F40*5</f>
        <v>30.579034379109483</v>
      </c>
      <c r="G35" s="12">
        <f t="shared" si="27"/>
        <v>17.235543866240583</v>
      </c>
      <c r="H35" s="12">
        <f t="shared" si="27"/>
        <v>16.455194439226386</v>
      </c>
      <c r="I35" s="12">
        <f t="shared" si="27"/>
        <v>12.811948149539656</v>
      </c>
      <c r="J35" s="12">
        <f t="shared" si="27"/>
        <v>1.5457427672365234</v>
      </c>
      <c r="K35" s="12">
        <f t="shared" si="27"/>
        <v>0.8950171425887572</v>
      </c>
      <c r="L35" s="12">
        <f t="shared" si="27"/>
        <v>0.82480509111404987</v>
      </c>
      <c r="M35" s="12">
        <f t="shared" si="27"/>
        <v>0.56584116099943094</v>
      </c>
      <c r="N35" s="12">
        <f t="shared" si="27"/>
        <v>83.196380800300233</v>
      </c>
      <c r="O35" s="12">
        <f t="shared" si="27"/>
        <v>48.934124084162491</v>
      </c>
      <c r="P35" s="12">
        <f t="shared" si="27"/>
        <v>45.679726657901128</v>
      </c>
      <c r="Q35" s="12">
        <f t="shared" si="27"/>
        <v>35.104165883899334</v>
      </c>
      <c r="R35" s="12">
        <f t="shared" si="27"/>
        <v>28.658048797670666</v>
      </c>
      <c r="S35" s="12">
        <f t="shared" si="27"/>
        <v>16.330105203832158</v>
      </c>
      <c r="T35" s="12">
        <f t="shared" si="27"/>
        <v>15.860418232200363</v>
      </c>
      <c r="U35" s="12">
        <f t="shared" si="27"/>
        <v>12.018986004132694</v>
      </c>
      <c r="V35" s="12">
        <f t="shared" si="25"/>
        <v>15.068135449934308</v>
      </c>
      <c r="W35" s="12">
        <f t="shared" si="25"/>
        <v>8.5194002442229753</v>
      </c>
      <c r="X35" s="12">
        <f t="shared" si="25"/>
        <v>8.2726531091492355</v>
      </c>
      <c r="Y35" s="12">
        <f t="shared" si="25"/>
        <v>6.4112854593273818</v>
      </c>
      <c r="Z35" s="12">
        <f t="shared" si="25"/>
        <v>13.812536163817427</v>
      </c>
      <c r="AA35" s="12">
        <f t="shared" si="25"/>
        <v>7.8339301145969262</v>
      </c>
      <c r="AB35" s="12">
        <f t="shared" si="25"/>
        <v>7.8522693969567694</v>
      </c>
      <c r="AC35" s="12">
        <f t="shared" si="25"/>
        <v>5.9167109712567045</v>
      </c>
    </row>
    <row r="36" spans="1:34" x14ac:dyDescent="0.2">
      <c r="A36" s="20" t="s">
        <v>45</v>
      </c>
      <c r="B36" s="12">
        <f t="shared" si="26"/>
        <v>242.83281359195917</v>
      </c>
      <c r="C36" s="12">
        <f t="shared" si="24"/>
        <v>150.84876784707657</v>
      </c>
      <c r="D36" s="12">
        <f t="shared" si="24"/>
        <v>153.78878038700438</v>
      </c>
      <c r="E36" s="12">
        <f t="shared" si="24"/>
        <v>125.50295993800253</v>
      </c>
      <c r="F36" s="12">
        <f t="shared" si="27"/>
        <v>28.445433026488796</v>
      </c>
      <c r="G36" s="12">
        <f t="shared" si="25"/>
        <v>18.265023482998032</v>
      </c>
      <c r="H36" s="12">
        <f t="shared" si="25"/>
        <v>18.643727221492089</v>
      </c>
      <c r="I36" s="12">
        <f t="shared" si="25"/>
        <v>15.349133947022251</v>
      </c>
      <c r="J36" s="12">
        <f t="shared" si="25"/>
        <v>1.7225411891790376</v>
      </c>
      <c r="K36" s="12">
        <f t="shared" si="25"/>
        <v>1.0696271369528356</v>
      </c>
      <c r="L36" s="12">
        <f t="shared" si="25"/>
        <v>1.0726610933684209</v>
      </c>
      <c r="M36" s="12">
        <f t="shared" si="25"/>
        <v>0.92746223933870764</v>
      </c>
      <c r="N36" s="12">
        <f t="shared" si="25"/>
        <v>136.37353015216922</v>
      </c>
      <c r="O36" s="12">
        <f t="shared" si="25"/>
        <v>84.036320589891901</v>
      </c>
      <c r="P36" s="12">
        <f t="shared" si="25"/>
        <v>86.26861074582277</v>
      </c>
      <c r="Q36" s="12">
        <f t="shared" si="25"/>
        <v>69.690385309034824</v>
      </c>
      <c r="R36" s="12">
        <f t="shared" si="25"/>
        <v>45.297825944016815</v>
      </c>
      <c r="S36" s="12">
        <f t="shared" si="25"/>
        <v>28.003344448618755</v>
      </c>
      <c r="T36" s="12">
        <f t="shared" si="25"/>
        <v>28.065493142965344</v>
      </c>
      <c r="U36" s="12">
        <f t="shared" si="25"/>
        <v>23.371123661468502</v>
      </c>
      <c r="V36" s="12">
        <f t="shared" si="25"/>
        <v>15.872133665226444</v>
      </c>
      <c r="W36" s="12">
        <f t="shared" si="25"/>
        <v>9.9964054104825699</v>
      </c>
      <c r="X36" s="12">
        <f t="shared" si="25"/>
        <v>10.179395735487823</v>
      </c>
      <c r="Y36" s="12">
        <f t="shared" si="25"/>
        <v>8.3524733233138413</v>
      </c>
      <c r="Z36" s="12">
        <f t="shared" si="25"/>
        <v>15.121349614878863</v>
      </c>
      <c r="AA36" s="12">
        <f t="shared" si="25"/>
        <v>9.4780467781325033</v>
      </c>
      <c r="AB36" s="12">
        <f t="shared" si="25"/>
        <v>9.5588924478679491</v>
      </c>
      <c r="AC36" s="12">
        <f t="shared" si="25"/>
        <v>7.8123814578243955</v>
      </c>
    </row>
    <row r="37" spans="1:34" ht="15" thickBot="1" x14ac:dyDescent="0.25">
      <c r="A37" s="20" t="s">
        <v>46</v>
      </c>
      <c r="B37" s="12">
        <f t="shared" si="26"/>
        <v>268.10082486379855</v>
      </c>
      <c r="C37" s="12">
        <f t="shared" si="24"/>
        <v>167.2423774187464</v>
      </c>
      <c r="D37" s="12">
        <f t="shared" si="24"/>
        <v>171.0196990888646</v>
      </c>
      <c r="E37" s="12">
        <f t="shared" si="24"/>
        <v>142.53608735675115</v>
      </c>
      <c r="F37" s="12">
        <f t="shared" si="27"/>
        <v>46.918872816081105</v>
      </c>
      <c r="G37" s="12">
        <f t="shared" si="25"/>
        <v>29.278128874694282</v>
      </c>
      <c r="H37" s="12">
        <f t="shared" si="25"/>
        <v>30.088529024986631</v>
      </c>
      <c r="I37" s="12">
        <f t="shared" si="25"/>
        <v>25.020619951155215</v>
      </c>
      <c r="J37" s="12">
        <f t="shared" si="25"/>
        <v>2.8729080405786265</v>
      </c>
      <c r="K37" s="12">
        <f t="shared" si="25"/>
        <v>1.7801366240841445</v>
      </c>
      <c r="L37" s="12">
        <f t="shared" si="25"/>
        <v>1.825347548375011</v>
      </c>
      <c r="M37" s="12">
        <f t="shared" si="25"/>
        <v>1.4909160247980293</v>
      </c>
      <c r="N37" s="12">
        <f t="shared" si="25"/>
        <v>117.82888061243608</v>
      </c>
      <c r="O37" s="12">
        <f t="shared" si="25"/>
        <v>73.80441630659314</v>
      </c>
      <c r="P37" s="12">
        <f t="shared" si="25"/>
        <v>75.476418373100259</v>
      </c>
      <c r="Q37" s="12">
        <f t="shared" si="25"/>
        <v>63.178636389252851</v>
      </c>
      <c r="R37" s="12">
        <f t="shared" si="25"/>
        <v>52.988191104640578</v>
      </c>
      <c r="S37" s="12">
        <f t="shared" si="25"/>
        <v>32.71485839751967</v>
      </c>
      <c r="T37" s="12">
        <f t="shared" si="25"/>
        <v>33.477787197070327</v>
      </c>
      <c r="U37" s="12">
        <f t="shared" si="25"/>
        <v>27.681885684763511</v>
      </c>
      <c r="V37" s="12">
        <f t="shared" si="25"/>
        <v>24.060329701296364</v>
      </c>
      <c r="W37" s="12">
        <f t="shared" si="25"/>
        <v>15.103905504414437</v>
      </c>
      <c r="X37" s="12">
        <f t="shared" si="25"/>
        <v>15.369696881458299</v>
      </c>
      <c r="Y37" s="12">
        <f t="shared" si="25"/>
        <v>12.82306772496699</v>
      </c>
      <c r="Z37" s="12">
        <f t="shared" si="25"/>
        <v>23.431642588765797</v>
      </c>
      <c r="AA37" s="12">
        <f t="shared" si="25"/>
        <v>14.56093171144072</v>
      </c>
      <c r="AB37" s="12">
        <f t="shared" si="25"/>
        <v>14.781920063874072</v>
      </c>
      <c r="AC37" s="12">
        <f t="shared" si="25"/>
        <v>12.340961581814543</v>
      </c>
    </row>
    <row r="38" spans="1:34" s="18" customFormat="1" ht="16.5" thickBot="1" x14ac:dyDescent="0.3">
      <c r="A38" s="15" t="s">
        <v>47</v>
      </c>
      <c r="B38" s="16" t="str">
        <f>B33</f>
        <v>2022-2026</v>
      </c>
      <c r="C38" s="16" t="str">
        <f t="shared" ref="C38:AC38" si="28">C33</f>
        <v>2027-2031</v>
      </c>
      <c r="D38" s="16" t="str">
        <f t="shared" si="28"/>
        <v>2032-2036</v>
      </c>
      <c r="E38" s="16" t="str">
        <f t="shared" si="28"/>
        <v>2037-2041</v>
      </c>
      <c r="F38" s="16" t="str">
        <f t="shared" si="28"/>
        <v>2022-2026</v>
      </c>
      <c r="G38" s="16" t="str">
        <f t="shared" si="28"/>
        <v>2027-2031</v>
      </c>
      <c r="H38" s="16" t="str">
        <f t="shared" si="28"/>
        <v>2032-2036</v>
      </c>
      <c r="I38" s="16" t="str">
        <f t="shared" si="28"/>
        <v>2037-2041</v>
      </c>
      <c r="J38" s="16" t="str">
        <f t="shared" si="28"/>
        <v>2022-2026</v>
      </c>
      <c r="K38" s="16" t="str">
        <f t="shared" si="28"/>
        <v>2027-2031</v>
      </c>
      <c r="L38" s="16" t="str">
        <f t="shared" si="28"/>
        <v>2032-2036</v>
      </c>
      <c r="M38" s="16" t="str">
        <f t="shared" si="28"/>
        <v>2037-2041</v>
      </c>
      <c r="N38" s="16" t="str">
        <f t="shared" si="28"/>
        <v>2022-2026</v>
      </c>
      <c r="O38" s="16" t="str">
        <f t="shared" si="28"/>
        <v>2027-2031</v>
      </c>
      <c r="P38" s="16" t="str">
        <f t="shared" si="28"/>
        <v>2032-2036</v>
      </c>
      <c r="Q38" s="16" t="str">
        <f t="shared" si="28"/>
        <v>2037-2041</v>
      </c>
      <c r="R38" s="16" t="str">
        <f t="shared" si="28"/>
        <v>2022-2026</v>
      </c>
      <c r="S38" s="16" t="str">
        <f t="shared" si="28"/>
        <v>2027-2031</v>
      </c>
      <c r="T38" s="16" t="str">
        <f t="shared" si="28"/>
        <v>2032-2036</v>
      </c>
      <c r="U38" s="16" t="str">
        <f t="shared" si="28"/>
        <v>2037-2041</v>
      </c>
      <c r="V38" s="16" t="str">
        <f t="shared" si="28"/>
        <v>2022-2026</v>
      </c>
      <c r="W38" s="16" t="str">
        <f t="shared" si="28"/>
        <v>2027-2031</v>
      </c>
      <c r="X38" s="16" t="str">
        <f t="shared" si="28"/>
        <v>2032-2036</v>
      </c>
      <c r="Y38" s="16" t="str">
        <f t="shared" si="28"/>
        <v>2037-2041</v>
      </c>
      <c r="Z38" s="16" t="str">
        <f t="shared" si="28"/>
        <v>2022-2026</v>
      </c>
      <c r="AA38" s="16" t="str">
        <f t="shared" si="28"/>
        <v>2027-2031</v>
      </c>
      <c r="AB38" s="16" t="str">
        <f t="shared" si="28"/>
        <v>2032-2036</v>
      </c>
      <c r="AC38" s="16" t="str">
        <f t="shared" si="28"/>
        <v>2037-2041</v>
      </c>
      <c r="AD38" s="4"/>
    </row>
    <row r="39" spans="1:34" x14ac:dyDescent="0.2">
      <c r="A39" s="20" t="s">
        <v>43</v>
      </c>
      <c r="B39" s="12">
        <f>+F39+J39+N39+R39+V39+Z39</f>
        <v>67.441296637234728</v>
      </c>
      <c r="C39" s="12">
        <f t="shared" ref="C39:E39" si="29">+G39+K39+O39+S39+W39+AA39</f>
        <v>18.032146815705175</v>
      </c>
      <c r="D39" s="12">
        <f t="shared" si="29"/>
        <v>15.849290719519523</v>
      </c>
      <c r="E39" s="12">
        <f t="shared" si="29"/>
        <v>11.826403015216782</v>
      </c>
      <c r="F39" s="52">
        <f>'5. Default'!D29</f>
        <v>12.309359383806134</v>
      </c>
      <c r="G39" s="52">
        <f>'5. Default'!E29</f>
        <v>3.4590644373473092</v>
      </c>
      <c r="H39" s="52">
        <f>'5. Default'!F29</f>
        <v>3.0865000939320701</v>
      </c>
      <c r="I39" s="52">
        <f>'5. Default'!G29</f>
        <v>2.2887018598534539</v>
      </c>
      <c r="J39" s="52">
        <f>'5. Default'!D41</f>
        <v>0.1826342288183358</v>
      </c>
      <c r="K39" s="52">
        <f>'5. Default'!E41</f>
        <v>9.3256857035505319E-2</v>
      </c>
      <c r="L39" s="52">
        <f>'5. Default'!F41</f>
        <v>8.2729194063499642E-2</v>
      </c>
      <c r="M39" s="52">
        <f>'5. Default'!G41</f>
        <v>6.631598722524816E-2</v>
      </c>
      <c r="N39" s="52">
        <f>'5. Default'!D53</f>
        <v>34.31728282923163</v>
      </c>
      <c r="O39" s="52">
        <f>'5. Default'!E53</f>
        <v>8.6672333270711022</v>
      </c>
      <c r="P39" s="52">
        <f>'5. Default'!F53</f>
        <v>7.6510341912457749</v>
      </c>
      <c r="Q39" s="52">
        <f>'5. Default'!G53</f>
        <v>5.7929258876572174</v>
      </c>
      <c r="R39" s="52">
        <f>'5. Default'!D65</f>
        <v>11.00689883524333</v>
      </c>
      <c r="S39" s="52">
        <f>'5. Default'!E65</f>
        <v>2.7348997275971749</v>
      </c>
      <c r="T39" s="52">
        <f>'5. Default'!F65</f>
        <v>2.3423628592899433</v>
      </c>
      <c r="U39" s="52">
        <f>'5. Default'!G65</f>
        <v>1.6726571012586464</v>
      </c>
      <c r="V39" s="52">
        <f>'5. Default'!D77</f>
        <v>5.0926192936314285</v>
      </c>
      <c r="W39" s="52">
        <f>'5. Default'!E77</f>
        <v>1.6886446552695438</v>
      </c>
      <c r="X39" s="52">
        <f>'5. Default'!F77</f>
        <v>1.4991958482059442</v>
      </c>
      <c r="Y39" s="52">
        <f>'5. Default'!G77</f>
        <v>1.10671886154423</v>
      </c>
      <c r="Z39" s="52">
        <f>'5. Default'!D89</f>
        <v>4.5325020665038629</v>
      </c>
      <c r="AA39" s="52">
        <f>'5. Default'!E89</f>
        <v>1.3890478113845379</v>
      </c>
      <c r="AB39" s="52">
        <f>'5. Default'!F89</f>
        <v>1.1874685327822903</v>
      </c>
      <c r="AC39" s="52">
        <f>'5. Default'!G89</f>
        <v>0.89908331767798499</v>
      </c>
      <c r="AD39" s="13">
        <f>SUM(F39:AC42)</f>
        <v>485.59999999999997</v>
      </c>
      <c r="AE39" s="135">
        <f>+B39-'5. Default'!D13</f>
        <v>2.2737367544323206E-13</v>
      </c>
      <c r="AF39" s="135">
        <f>+C39-'5. Default'!E13</f>
        <v>-2.8421709430404007E-13</v>
      </c>
      <c r="AG39" s="135">
        <f>+D39-'5. Default'!F13</f>
        <v>4.4408920985006262E-13</v>
      </c>
      <c r="AH39" s="135">
        <f>+E39-'5. Default'!G13</f>
        <v>-1.936228954946273E-13</v>
      </c>
    </row>
    <row r="40" spans="1:34" x14ac:dyDescent="0.2">
      <c r="A40" s="20" t="s">
        <v>44</v>
      </c>
      <c r="B40" s="12">
        <f t="shared" ref="B40:B42" si="30">+F40+J40+N40+R40+V40+Z40</f>
        <v>34.571975671613728</v>
      </c>
      <c r="C40" s="12">
        <f t="shared" ref="C40:C42" si="31">+G40+K40+O40+S40+W40+AA40</f>
        <v>19.949624131128779</v>
      </c>
      <c r="D40" s="12">
        <f t="shared" ref="D40:D42" si="32">+H40+L40+P40+T40+X40+AB40</f>
        <v>18.989013385309587</v>
      </c>
      <c r="E40" s="12">
        <f t="shared" ref="E40:E42" si="33">+I40+M40+Q40+U40+Y40+AC40</f>
        <v>14.565787525831041</v>
      </c>
      <c r="F40" s="52">
        <f>'5. Default'!D30</f>
        <v>6.1158068758218969</v>
      </c>
      <c r="G40" s="52">
        <f>'5. Default'!E30</f>
        <v>3.4471087732481167</v>
      </c>
      <c r="H40" s="52">
        <f>'5. Default'!F30</f>
        <v>3.2910388878452772</v>
      </c>
      <c r="I40" s="52">
        <f>'5. Default'!G30</f>
        <v>2.5623896299079312</v>
      </c>
      <c r="J40" s="52">
        <f>'5. Default'!D42</f>
        <v>0.30914855344730469</v>
      </c>
      <c r="K40" s="52">
        <f>'5. Default'!E42</f>
        <v>0.17900342851775145</v>
      </c>
      <c r="L40" s="52">
        <f>'5. Default'!F42</f>
        <v>0.16496101822280998</v>
      </c>
      <c r="M40" s="52">
        <f>'5. Default'!G42</f>
        <v>0.11316823219988618</v>
      </c>
      <c r="N40" s="52">
        <f>'5. Default'!D54</f>
        <v>16.639276160060046</v>
      </c>
      <c r="O40" s="52">
        <f>'5. Default'!E54</f>
        <v>9.7868248168324978</v>
      </c>
      <c r="P40" s="52">
        <f>'5. Default'!F54</f>
        <v>9.1359453315802259</v>
      </c>
      <c r="Q40" s="52">
        <f>'5. Default'!G54</f>
        <v>7.0208331767798668</v>
      </c>
      <c r="R40" s="52">
        <f>'5. Default'!D66</f>
        <v>5.7316097595341331</v>
      </c>
      <c r="S40" s="52">
        <f>'5. Default'!E66</f>
        <v>3.2660210407664318</v>
      </c>
      <c r="T40" s="52">
        <f>'5. Default'!F66</f>
        <v>3.1720836464400728</v>
      </c>
      <c r="U40" s="52">
        <f>'5. Default'!G66</f>
        <v>2.4037972008265389</v>
      </c>
      <c r="V40" s="52">
        <f>'5. Default'!D78</f>
        <v>3.0136270899868616</v>
      </c>
      <c r="W40" s="52">
        <f>'5. Default'!E78</f>
        <v>1.7038800488445951</v>
      </c>
      <c r="X40" s="52">
        <f>'5. Default'!F78</f>
        <v>1.6545306218298472</v>
      </c>
      <c r="Y40" s="52">
        <f>'5. Default'!G78</f>
        <v>1.2822570918654763</v>
      </c>
      <c r="Z40" s="52">
        <f>'5. Default'!D90</f>
        <v>2.7625072327634852</v>
      </c>
      <c r="AA40" s="52">
        <f>'5. Default'!E90</f>
        <v>1.5667860229193853</v>
      </c>
      <c r="AB40" s="52">
        <f>'5. Default'!F90</f>
        <v>1.5704538793913538</v>
      </c>
      <c r="AC40" s="52">
        <f>'5. Default'!G90</f>
        <v>1.1833421942513409</v>
      </c>
      <c r="AE40" s="135">
        <f>+B40-'5. Default'!D14</f>
        <v>1.0658141036401503E-13</v>
      </c>
      <c r="AF40" s="135">
        <f>+C40-'5. Default'!E14</f>
        <v>-3.1974423109204508E-13</v>
      </c>
      <c r="AG40" s="135">
        <f>+D40-'5. Default'!F14</f>
        <v>5.3290705182007514E-13</v>
      </c>
      <c r="AH40" s="135">
        <f>+E40-'5. Default'!G14</f>
        <v>-2.4158453015843406E-13</v>
      </c>
    </row>
    <row r="41" spans="1:34" x14ac:dyDescent="0.2">
      <c r="A41" s="20" t="s">
        <v>45</v>
      </c>
      <c r="B41" s="12">
        <f t="shared" si="30"/>
        <v>48.566562718391836</v>
      </c>
      <c r="C41" s="12">
        <f t="shared" si="31"/>
        <v>30.16975356941532</v>
      </c>
      <c r="D41" s="12">
        <f t="shared" si="32"/>
        <v>30.757756077400874</v>
      </c>
      <c r="E41" s="12">
        <f t="shared" si="33"/>
        <v>25.100591987600502</v>
      </c>
      <c r="F41" s="52">
        <f>'5. Default'!D31</f>
        <v>5.6890866052977591</v>
      </c>
      <c r="G41" s="52">
        <f>'5. Default'!E31</f>
        <v>3.6530046965996066</v>
      </c>
      <c r="H41" s="52">
        <f>'5. Default'!F31</f>
        <v>3.7287454442984176</v>
      </c>
      <c r="I41" s="52">
        <f>'5. Default'!G31</f>
        <v>3.0698267894044502</v>
      </c>
      <c r="J41" s="52">
        <f>'5. Default'!D43</f>
        <v>0.34450823783580753</v>
      </c>
      <c r="K41" s="52">
        <f>'5. Default'!E43</f>
        <v>0.21392542739056711</v>
      </c>
      <c r="L41" s="52">
        <f>'5. Default'!F43</f>
        <v>0.21453221867368419</v>
      </c>
      <c r="M41" s="52">
        <f>'5. Default'!G43</f>
        <v>0.18549244786774152</v>
      </c>
      <c r="N41" s="52">
        <f>'5. Default'!D55</f>
        <v>27.274706030433848</v>
      </c>
      <c r="O41" s="52">
        <f>'5. Default'!E55</f>
        <v>16.807264117978381</v>
      </c>
      <c r="P41" s="52">
        <f>'5. Default'!F55</f>
        <v>17.253722149164552</v>
      </c>
      <c r="Q41" s="52">
        <f>'5. Default'!G55</f>
        <v>13.938077061806965</v>
      </c>
      <c r="R41" s="52">
        <f>'5. Default'!D67</f>
        <v>9.0595651888033633</v>
      </c>
      <c r="S41" s="52">
        <f>'5. Default'!E67</f>
        <v>5.6006688897237513</v>
      </c>
      <c r="T41" s="52">
        <f>'5. Default'!F67</f>
        <v>5.6130986285930691</v>
      </c>
      <c r="U41" s="52">
        <f>'5. Default'!G67</f>
        <v>4.6742247322937001</v>
      </c>
      <c r="V41" s="52">
        <f>'5. Default'!D79</f>
        <v>3.1744267330452889</v>
      </c>
      <c r="W41" s="52">
        <f>'5. Default'!E79</f>
        <v>1.9992810820965141</v>
      </c>
      <c r="X41" s="52">
        <f>'5. Default'!F79</f>
        <v>2.0358791470975648</v>
      </c>
      <c r="Y41" s="52">
        <f>'5. Default'!G79</f>
        <v>1.6704946646627681</v>
      </c>
      <c r="Z41" s="52">
        <f>'5. Default'!D91</f>
        <v>3.0242699229757726</v>
      </c>
      <c r="AA41" s="52">
        <f>'5. Default'!E91</f>
        <v>1.8956093556265008</v>
      </c>
      <c r="AB41" s="52">
        <f>'5. Default'!F91</f>
        <v>1.9117784895735899</v>
      </c>
      <c r="AC41" s="52">
        <f>'5. Default'!G91</f>
        <v>1.5624762915648791</v>
      </c>
      <c r="AE41" s="135">
        <f>+B41-'5. Default'!D15</f>
        <v>1.5631940186722204E-13</v>
      </c>
      <c r="AF41" s="135">
        <f>+C41-'5. Default'!E15</f>
        <v>-4.8316906031686813E-13</v>
      </c>
      <c r="AG41" s="135">
        <f>+D41-'5. Default'!F15</f>
        <v>8.4909856923331972E-13</v>
      </c>
      <c r="AH41" s="135">
        <f>+E41-'5. Default'!G15</f>
        <v>-4.1566750041965861E-13</v>
      </c>
    </row>
    <row r="42" spans="1:34" ht="15" thickBot="1" x14ac:dyDescent="0.25">
      <c r="A42" s="21" t="s">
        <v>46</v>
      </c>
      <c r="B42" s="12">
        <f t="shared" si="30"/>
        <v>53.620164972759717</v>
      </c>
      <c r="C42" s="12">
        <f t="shared" si="31"/>
        <v>33.448475483749277</v>
      </c>
      <c r="D42" s="12">
        <f t="shared" si="32"/>
        <v>34.20393981777292</v>
      </c>
      <c r="E42" s="12">
        <f t="shared" si="33"/>
        <v>28.507217471350231</v>
      </c>
      <c r="F42" s="52">
        <f>'5. Default'!D32</f>
        <v>9.3837745632162211</v>
      </c>
      <c r="G42" s="52">
        <f>'5. Default'!E32</f>
        <v>5.8556257749388561</v>
      </c>
      <c r="H42" s="52">
        <f>'5. Default'!F32</f>
        <v>6.017705804997326</v>
      </c>
      <c r="I42" s="52">
        <f>'5. Default'!G32</f>
        <v>5.0041239902310428</v>
      </c>
      <c r="J42" s="52">
        <f>'5. Default'!D44</f>
        <v>0.57458160811572534</v>
      </c>
      <c r="K42" s="52">
        <f>'5. Default'!E44</f>
        <v>0.35602732481682892</v>
      </c>
      <c r="L42" s="52">
        <f>'5. Default'!F44</f>
        <v>0.36506950967500218</v>
      </c>
      <c r="M42" s="52">
        <f>'5. Default'!G44</f>
        <v>0.29818320495960587</v>
      </c>
      <c r="N42" s="52">
        <f>'5. Default'!D56</f>
        <v>23.565776122487215</v>
      </c>
      <c r="O42" s="52">
        <f>'5. Default'!E56</f>
        <v>14.760883261318629</v>
      </c>
      <c r="P42" s="52">
        <f>'5. Default'!F56</f>
        <v>15.095283674620051</v>
      </c>
      <c r="Q42" s="52">
        <f>'5. Default'!G56</f>
        <v>12.63572727785057</v>
      </c>
      <c r="R42" s="52">
        <f>'5. Default'!D68</f>
        <v>10.597638220928115</v>
      </c>
      <c r="S42" s="52">
        <f>'5. Default'!E68</f>
        <v>6.5429716795039337</v>
      </c>
      <c r="T42" s="52">
        <f>'5. Default'!F68</f>
        <v>6.6955574394140651</v>
      </c>
      <c r="U42" s="52">
        <f>'5. Default'!G68</f>
        <v>5.5363771369527024</v>
      </c>
      <c r="V42" s="52">
        <f>'5. Default'!D80</f>
        <v>4.8120659402592727</v>
      </c>
      <c r="W42" s="52">
        <f>'5. Default'!E80</f>
        <v>3.0207811008828873</v>
      </c>
      <c r="X42" s="52">
        <f>'5. Default'!F80</f>
        <v>3.0739393762916598</v>
      </c>
      <c r="Y42" s="52">
        <f>'5. Default'!G80</f>
        <v>2.564613544993398</v>
      </c>
      <c r="Z42" s="52">
        <f>'5. Default'!D92</f>
        <v>4.6863285177531591</v>
      </c>
      <c r="AA42" s="52">
        <f>'5. Default'!E92</f>
        <v>2.9121863422881438</v>
      </c>
      <c r="AB42" s="52">
        <f>'5. Default'!F92</f>
        <v>2.9563840127748144</v>
      </c>
      <c r="AC42" s="52">
        <f>'5. Default'!G92</f>
        <v>2.4681923163629085</v>
      </c>
      <c r="AE42" s="135">
        <f>+B42-'5. Default'!D16</f>
        <v>1.7763568394002505E-13</v>
      </c>
      <c r="AF42" s="135">
        <f>+C42-'5. Default'!E16</f>
        <v>-5.4001247917767614E-13</v>
      </c>
      <c r="AG42" s="135">
        <f>+D42-'5. Default'!F16</f>
        <v>9.5212726591853425E-13</v>
      </c>
      <c r="AH42" s="135">
        <f>+E42-'5. Default'!G16</f>
        <v>-4.7251091928046662E-13</v>
      </c>
    </row>
    <row r="43" spans="1:34" ht="15" x14ac:dyDescent="0.25">
      <c r="A43" s="22" t="s">
        <v>48</v>
      </c>
      <c r="B43" s="23">
        <f t="shared" ref="B43:I43" si="34">SUM(B34:B37)</f>
        <v>1021</v>
      </c>
      <c r="C43" s="23">
        <f t="shared" si="34"/>
        <v>507.99999999999272</v>
      </c>
      <c r="D43" s="23">
        <f t="shared" si="34"/>
        <v>499.00000000001455</v>
      </c>
      <c r="E43" s="23">
        <f t="shared" si="34"/>
        <v>399.99999999999284</v>
      </c>
      <c r="F43" s="23">
        <f t="shared" si="34"/>
        <v>167.49013714071006</v>
      </c>
      <c r="G43" s="23">
        <f t="shared" si="34"/>
        <v>82.074018410669453</v>
      </c>
      <c r="H43" s="23">
        <f t="shared" si="34"/>
        <v>80.619951155365456</v>
      </c>
      <c r="I43" s="23">
        <f t="shared" si="34"/>
        <v>64.625211346984386</v>
      </c>
      <c r="J43" s="23">
        <f t="shared" ref="J43:M43" si="35">SUM(J34:J37)</f>
        <v>7.054363141085866</v>
      </c>
      <c r="K43" s="23">
        <f t="shared" si="35"/>
        <v>4.2110651888032642</v>
      </c>
      <c r="L43" s="23">
        <f t="shared" si="35"/>
        <v>4.1364597031749799</v>
      </c>
      <c r="M43" s="23">
        <f t="shared" si="35"/>
        <v>3.3157993612624086</v>
      </c>
      <c r="N43" s="23">
        <f t="shared" ref="N43:Q43" si="36">SUM(N34:N37)</f>
        <v>508.98520571106366</v>
      </c>
      <c r="O43" s="23">
        <f t="shared" si="36"/>
        <v>250.11102761600304</v>
      </c>
      <c r="P43" s="23">
        <f t="shared" si="36"/>
        <v>245.67992673305304</v>
      </c>
      <c r="Q43" s="23">
        <f t="shared" si="36"/>
        <v>196.93781702047312</v>
      </c>
      <c r="R43" s="23">
        <f t="shared" ref="R43:U43" si="37">SUM(R34:R37)</f>
        <v>181.97856002254471</v>
      </c>
      <c r="S43" s="23">
        <f t="shared" si="37"/>
        <v>90.722806687956449</v>
      </c>
      <c r="T43" s="23">
        <f t="shared" si="37"/>
        <v>89.115512868685755</v>
      </c>
      <c r="U43" s="23">
        <f t="shared" si="37"/>
        <v>71.43528085665794</v>
      </c>
      <c r="V43" s="23">
        <f t="shared" ref="V43:Y43" si="38">SUM(V34:V37)</f>
        <v>80.463695284614261</v>
      </c>
      <c r="W43" s="23">
        <f t="shared" si="38"/>
        <v>42.062934435467703</v>
      </c>
      <c r="X43" s="23">
        <f t="shared" si="38"/>
        <v>41.317724967125073</v>
      </c>
      <c r="Y43" s="23">
        <f t="shared" si="38"/>
        <v>33.120420815329368</v>
      </c>
      <c r="Z43" s="23">
        <f t="shared" ref="Z43:AC43" si="39">SUM(Z34:Z37)</f>
        <v>75.028038699981408</v>
      </c>
      <c r="AA43" s="23">
        <f t="shared" si="39"/>
        <v>38.818147661092837</v>
      </c>
      <c r="AB43" s="23">
        <f t="shared" si="39"/>
        <v>38.130424572610238</v>
      </c>
      <c r="AC43" s="23">
        <f t="shared" si="39"/>
        <v>30.565470599285568</v>
      </c>
      <c r="AD43" s="13">
        <f>SUM(F43:AC43)</f>
        <v>2428.0000000000009</v>
      </c>
    </row>
    <row r="44" spans="1:34" ht="15.75" thickBot="1" x14ac:dyDescent="0.3">
      <c r="A44" s="24" t="s">
        <v>49</v>
      </c>
      <c r="B44" s="25">
        <f>SUM(B39:B42)</f>
        <v>204.2</v>
      </c>
      <c r="C44" s="25">
        <f t="shared" ref="C44:I44" si="40">SUM(C39:C42)</f>
        <v>101.59999999999856</v>
      </c>
      <c r="D44" s="25">
        <f t="shared" si="40"/>
        <v>99.800000000002896</v>
      </c>
      <c r="E44" s="25">
        <f t="shared" si="40"/>
        <v>79.99999999999855</v>
      </c>
      <c r="F44" s="25">
        <f t="shared" si="40"/>
        <v>33.498027428142009</v>
      </c>
      <c r="G44" s="25">
        <f t="shared" si="40"/>
        <v>16.414803682133886</v>
      </c>
      <c r="H44" s="25">
        <f t="shared" si="40"/>
        <v>16.12399023107309</v>
      </c>
      <c r="I44" s="25">
        <f t="shared" si="40"/>
        <v>12.925042269396879</v>
      </c>
      <c r="J44" s="25">
        <f t="shared" ref="J44:M44" si="41">SUM(J39:J42)</f>
        <v>1.4108726282171733</v>
      </c>
      <c r="K44" s="25">
        <f t="shared" si="41"/>
        <v>0.84221303776065271</v>
      </c>
      <c r="L44" s="25">
        <f t="shared" si="41"/>
        <v>0.827291940634996</v>
      </c>
      <c r="M44" s="25">
        <f t="shared" si="41"/>
        <v>0.66315987225248174</v>
      </c>
      <c r="N44" s="25">
        <f t="shared" ref="N44:Q44" si="42">SUM(N39:N42)</f>
        <v>101.79704114221275</v>
      </c>
      <c r="O44" s="25">
        <f t="shared" si="42"/>
        <v>50.022205523200611</v>
      </c>
      <c r="P44" s="25">
        <f t="shared" si="42"/>
        <v>49.135985346610603</v>
      </c>
      <c r="Q44" s="25">
        <f t="shared" si="42"/>
        <v>39.387563404094621</v>
      </c>
      <c r="R44" s="25">
        <f t="shared" ref="R44:U44" si="43">SUM(R39:R42)</f>
        <v>36.395712004508937</v>
      </c>
      <c r="S44" s="25">
        <f t="shared" si="43"/>
        <v>18.144561337591291</v>
      </c>
      <c r="T44" s="25">
        <f t="shared" si="43"/>
        <v>17.823102573737152</v>
      </c>
      <c r="U44" s="25">
        <f t="shared" si="43"/>
        <v>14.287056171331589</v>
      </c>
      <c r="V44" s="25">
        <f t="shared" ref="V44:Y44" si="44">SUM(V39:V42)</f>
        <v>16.092739056922852</v>
      </c>
      <c r="W44" s="25">
        <f t="shared" si="44"/>
        <v>8.4125868870935392</v>
      </c>
      <c r="X44" s="25">
        <f t="shared" si="44"/>
        <v>8.2635449934250165</v>
      </c>
      <c r="Y44" s="25">
        <f t="shared" si="44"/>
        <v>6.6240841630658718</v>
      </c>
      <c r="Z44" s="25">
        <f t="shared" ref="Z44:AC44" si="45">SUM(Z39:Z42)</f>
        <v>15.005607739996281</v>
      </c>
      <c r="AA44" s="25">
        <f t="shared" si="45"/>
        <v>7.7636295322185678</v>
      </c>
      <c r="AB44" s="25">
        <f t="shared" si="45"/>
        <v>7.626084914522048</v>
      </c>
      <c r="AC44" s="25">
        <f t="shared" si="45"/>
        <v>6.1130941198571129</v>
      </c>
      <c r="AD44" s="13">
        <f>SUM(F44:AC44)</f>
        <v>485.59999999999997</v>
      </c>
    </row>
    <row r="45" spans="1:34" ht="15.75" thickBot="1" x14ac:dyDescent="0.3">
      <c r="A45" s="26" t="s">
        <v>50</v>
      </c>
      <c r="B45" s="27">
        <f>B43</f>
        <v>1021</v>
      </c>
      <c r="C45" s="25">
        <f>C43+B43</f>
        <v>1528.9999999999927</v>
      </c>
      <c r="D45" s="25">
        <f>C45+D43</f>
        <v>2028.0000000000073</v>
      </c>
      <c r="E45" s="25">
        <f>D45+E43</f>
        <v>2428</v>
      </c>
      <c r="F45" s="27">
        <f>F43</f>
        <v>167.49013714071006</v>
      </c>
      <c r="G45" s="25">
        <f>G43+F43</f>
        <v>249.56415555137951</v>
      </c>
      <c r="H45" s="25">
        <f>G45+H43</f>
        <v>330.18410670674496</v>
      </c>
      <c r="I45" s="25">
        <f>H45+I43</f>
        <v>394.80931805372933</v>
      </c>
      <c r="J45" s="27">
        <f>J43</f>
        <v>7.054363141085866</v>
      </c>
      <c r="K45" s="25">
        <f>K43+J43</f>
        <v>11.265428329889129</v>
      </c>
      <c r="L45" s="25">
        <f>K45+L43</f>
        <v>15.401888033064109</v>
      </c>
      <c r="M45" s="25">
        <f>L45+M43</f>
        <v>18.717687394326518</v>
      </c>
      <c r="N45" s="27">
        <f>N43</f>
        <v>508.98520571106366</v>
      </c>
      <c r="O45" s="25">
        <f>O43+N43</f>
        <v>759.09623332706667</v>
      </c>
      <c r="P45" s="25">
        <f>O45+P43</f>
        <v>1004.7761600601198</v>
      </c>
      <c r="Q45" s="25">
        <f>P45+Q43</f>
        <v>1201.7139770805929</v>
      </c>
      <c r="R45" s="27">
        <f>R43</f>
        <v>181.97856002254471</v>
      </c>
      <c r="S45" s="25">
        <f>S43+R43</f>
        <v>272.70136671050113</v>
      </c>
      <c r="T45" s="25">
        <f>S45+T43</f>
        <v>361.81687957918689</v>
      </c>
      <c r="U45" s="25">
        <f>T45+U43</f>
        <v>433.25216043584481</v>
      </c>
      <c r="V45" s="27">
        <f>V43</f>
        <v>80.463695284614261</v>
      </c>
      <c r="W45" s="25">
        <f>W43+V43</f>
        <v>122.52662972008196</v>
      </c>
      <c r="X45" s="25">
        <f>W45+X43</f>
        <v>163.84435468720704</v>
      </c>
      <c r="Y45" s="25">
        <f>X45+Y43</f>
        <v>196.96477550253641</v>
      </c>
      <c r="Z45" s="27">
        <f>Z43</f>
        <v>75.028038699981408</v>
      </c>
      <c r="AA45" s="25">
        <f>AA43+Z43</f>
        <v>113.84618636107425</v>
      </c>
      <c r="AB45" s="25">
        <f>AA45+AB43</f>
        <v>151.97661093368447</v>
      </c>
      <c r="AC45" s="25">
        <f>AB45+AC43</f>
        <v>182.54208153297003</v>
      </c>
    </row>
    <row r="46" spans="1:34" ht="15.75" customHeight="1" thickBot="1" x14ac:dyDescent="0.25">
      <c r="B46" s="349" t="str">
        <f>B32</f>
        <v>Constrained Total</v>
      </c>
      <c r="C46" s="350"/>
      <c r="D46" s="350"/>
      <c r="E46" s="351"/>
      <c r="F46" s="349" t="str">
        <f>F32</f>
        <v>Buckie HMA</v>
      </c>
      <c r="G46" s="350"/>
      <c r="H46" s="350"/>
      <c r="I46" s="351"/>
      <c r="J46" s="354" t="str">
        <f>J32</f>
        <v>Caringorms National Park HMA</v>
      </c>
      <c r="K46" s="355"/>
      <c r="L46" s="355"/>
      <c r="M46" s="355"/>
      <c r="N46" s="354" t="str">
        <f>N32</f>
        <v>Elgin HMA</v>
      </c>
      <c r="O46" s="355"/>
      <c r="P46" s="355"/>
      <c r="Q46" s="356"/>
      <c r="R46" s="354" t="str">
        <f>R32</f>
        <v>Forres HMA</v>
      </c>
      <c r="S46" s="355"/>
      <c r="T46" s="355"/>
      <c r="U46" s="356"/>
      <c r="V46" s="354" t="str">
        <f>V32</f>
        <v>Keith HMA</v>
      </c>
      <c r="W46" s="355"/>
      <c r="X46" s="355"/>
      <c r="Y46" s="355"/>
      <c r="Z46" s="354" t="str">
        <f>Z32</f>
        <v>Speyside HMA</v>
      </c>
      <c r="AA46" s="355"/>
      <c r="AB46" s="355"/>
      <c r="AC46" s="355"/>
    </row>
    <row r="47" spans="1:34" s="18" customFormat="1" ht="16.5" thickBot="1" x14ac:dyDescent="0.3">
      <c r="A47" s="15" t="s">
        <v>302</v>
      </c>
      <c r="B47" s="16" t="str">
        <f>B33</f>
        <v>2022-2026</v>
      </c>
      <c r="C47" s="16" t="str">
        <f t="shared" ref="C47:AC47" si="46">C33</f>
        <v>2027-2031</v>
      </c>
      <c r="D47" s="16" t="str">
        <f t="shared" si="46"/>
        <v>2032-2036</v>
      </c>
      <c r="E47" s="16" t="str">
        <f t="shared" si="46"/>
        <v>2037-2041</v>
      </c>
      <c r="F47" s="16" t="str">
        <f t="shared" si="46"/>
        <v>2022-2026</v>
      </c>
      <c r="G47" s="16" t="str">
        <f t="shared" si="46"/>
        <v>2027-2031</v>
      </c>
      <c r="H47" s="16" t="str">
        <f t="shared" si="46"/>
        <v>2032-2036</v>
      </c>
      <c r="I47" s="16" t="str">
        <f t="shared" si="46"/>
        <v>2037-2041</v>
      </c>
      <c r="J47" s="16" t="str">
        <f t="shared" si="46"/>
        <v>2022-2026</v>
      </c>
      <c r="K47" s="16" t="str">
        <f t="shared" si="46"/>
        <v>2027-2031</v>
      </c>
      <c r="L47" s="16" t="str">
        <f t="shared" si="46"/>
        <v>2032-2036</v>
      </c>
      <c r="M47" s="16" t="str">
        <f t="shared" si="46"/>
        <v>2037-2041</v>
      </c>
      <c r="N47" s="16" t="str">
        <f t="shared" si="46"/>
        <v>2022-2026</v>
      </c>
      <c r="O47" s="16" t="str">
        <f t="shared" si="46"/>
        <v>2027-2031</v>
      </c>
      <c r="P47" s="16" t="str">
        <f t="shared" si="46"/>
        <v>2032-2036</v>
      </c>
      <c r="Q47" s="16" t="str">
        <f t="shared" si="46"/>
        <v>2037-2041</v>
      </c>
      <c r="R47" s="16" t="str">
        <f t="shared" si="46"/>
        <v>2022-2026</v>
      </c>
      <c r="S47" s="16" t="str">
        <f t="shared" si="46"/>
        <v>2027-2031</v>
      </c>
      <c r="T47" s="16" t="str">
        <f t="shared" si="46"/>
        <v>2032-2036</v>
      </c>
      <c r="U47" s="16" t="str">
        <f t="shared" si="46"/>
        <v>2037-2041</v>
      </c>
      <c r="V47" s="16" t="str">
        <f t="shared" si="46"/>
        <v>2022-2026</v>
      </c>
      <c r="W47" s="16" t="str">
        <f t="shared" si="46"/>
        <v>2027-2031</v>
      </c>
      <c r="X47" s="16" t="str">
        <f t="shared" si="46"/>
        <v>2032-2036</v>
      </c>
      <c r="Y47" s="16" t="str">
        <f t="shared" si="46"/>
        <v>2037-2041</v>
      </c>
      <c r="Z47" s="16" t="str">
        <f t="shared" si="46"/>
        <v>2022-2026</v>
      </c>
      <c r="AA47" s="16" t="str">
        <f t="shared" si="46"/>
        <v>2027-2031</v>
      </c>
      <c r="AB47" s="16" t="str">
        <f t="shared" si="46"/>
        <v>2032-2036</v>
      </c>
      <c r="AC47" s="16" t="str">
        <f t="shared" si="46"/>
        <v>2037-2041</v>
      </c>
      <c r="AD47" s="4"/>
    </row>
    <row r="48" spans="1:34" x14ac:dyDescent="0.2">
      <c r="A48" s="19" t="s">
        <v>43</v>
      </c>
      <c r="B48" s="12">
        <f>+F48+J48+N48+R48+V48+Z48</f>
        <v>2327.4335062661266</v>
      </c>
      <c r="C48" s="12">
        <f t="shared" ref="C48:C51" si="47">+G48+K48+O48+S48+W48+AA48</f>
        <v>90.160734078525863</v>
      </c>
      <c r="D48" s="12">
        <f t="shared" ref="D48:D51" si="48">+H48+L48+P48+T48+X48+AB48</f>
        <v>79.246453597597608</v>
      </c>
      <c r="E48" s="12">
        <f t="shared" ref="E48:E51" si="49">+I48+M48+Q48+U48+Y48+AC48</f>
        <v>59.132015076083903</v>
      </c>
      <c r="F48" s="12">
        <f>+F53*5</f>
        <v>287.45132985498066</v>
      </c>
      <c r="G48" s="12">
        <f t="shared" ref="G48:AC48" si="50">+G53*5</f>
        <v>17.295322186736545</v>
      </c>
      <c r="H48" s="12">
        <f t="shared" si="50"/>
        <v>15.432500469660351</v>
      </c>
      <c r="I48" s="12">
        <f t="shared" si="50"/>
        <v>11.443509299267269</v>
      </c>
      <c r="J48" s="12">
        <f t="shared" si="50"/>
        <v>21.905895854867239</v>
      </c>
      <c r="K48" s="12">
        <f t="shared" si="50"/>
        <v>0.46628428517752663</v>
      </c>
      <c r="L48" s="12">
        <f t="shared" si="50"/>
        <v>0.41364597031749822</v>
      </c>
      <c r="M48" s="12">
        <f t="shared" si="50"/>
        <v>0.33157993612624082</v>
      </c>
      <c r="N48" s="12">
        <f t="shared" si="50"/>
        <v>1381.1277201175583</v>
      </c>
      <c r="O48" s="12">
        <f t="shared" si="50"/>
        <v>43.336166635355511</v>
      </c>
      <c r="P48" s="12">
        <f t="shared" si="50"/>
        <v>38.255170956228874</v>
      </c>
      <c r="Q48" s="12">
        <f t="shared" si="50"/>
        <v>28.964629438286089</v>
      </c>
      <c r="R48" s="12">
        <f t="shared" si="50"/>
        <v>313.93023305597245</v>
      </c>
      <c r="S48" s="12">
        <f t="shared" si="50"/>
        <v>13.674498637985874</v>
      </c>
      <c r="T48" s="12">
        <f t="shared" si="50"/>
        <v>11.711814296449717</v>
      </c>
      <c r="U48" s="12">
        <f t="shared" si="50"/>
        <v>8.3632855062932325</v>
      </c>
      <c r="V48" s="12">
        <f t="shared" si="50"/>
        <v>183.40218574555831</v>
      </c>
      <c r="W48" s="12">
        <f t="shared" si="50"/>
        <v>8.4432232763477195</v>
      </c>
      <c r="X48" s="12">
        <f t="shared" si="50"/>
        <v>7.4959792410297208</v>
      </c>
      <c r="Y48" s="12">
        <f t="shared" si="50"/>
        <v>5.5335943077211507</v>
      </c>
      <c r="Z48" s="12">
        <f t="shared" si="50"/>
        <v>139.61614163718988</v>
      </c>
      <c r="AA48" s="12">
        <f t="shared" si="50"/>
        <v>6.9452390569226896</v>
      </c>
      <c r="AB48" s="12">
        <f t="shared" si="50"/>
        <v>5.9373426639114513</v>
      </c>
      <c r="AC48" s="12">
        <f t="shared" si="50"/>
        <v>4.4954165883899249</v>
      </c>
      <c r="AD48" s="13">
        <f>SUM(F48:AC51)</f>
        <v>4417.9999999999991</v>
      </c>
    </row>
    <row r="49" spans="1:34" x14ac:dyDescent="0.2">
      <c r="A49" s="20" t="s">
        <v>44</v>
      </c>
      <c r="B49" s="12">
        <f t="shared" ref="B49:B51" si="51">+F49+J49+N49+R49+V49+Z49</f>
        <v>172.80248796020703</v>
      </c>
      <c r="C49" s="12">
        <f t="shared" si="47"/>
        <v>99.748120655643888</v>
      </c>
      <c r="D49" s="12">
        <f t="shared" si="48"/>
        <v>94.945066926547923</v>
      </c>
      <c r="E49" s="12">
        <f t="shared" si="49"/>
        <v>72.828937629155206</v>
      </c>
      <c r="F49" s="12">
        <f t="shared" ref="F49:AC49" si="52">+F54*5</f>
        <v>30.568881977257128</v>
      </c>
      <c r="G49" s="12">
        <f t="shared" si="52"/>
        <v>17.235543866240583</v>
      </c>
      <c r="H49" s="12">
        <f t="shared" si="52"/>
        <v>16.455194439226386</v>
      </c>
      <c r="I49" s="12">
        <f t="shared" si="52"/>
        <v>12.811948149539656</v>
      </c>
      <c r="J49" s="12">
        <f t="shared" si="52"/>
        <v>1.5452295724266807</v>
      </c>
      <c r="K49" s="12">
        <f t="shared" si="52"/>
        <v>0.8950171425887572</v>
      </c>
      <c r="L49" s="12">
        <f t="shared" si="52"/>
        <v>0.82480509111404987</v>
      </c>
      <c r="M49" s="12">
        <f t="shared" si="52"/>
        <v>0.56584116099943094</v>
      </c>
      <c r="N49" s="12">
        <f t="shared" si="52"/>
        <v>83.168759159928129</v>
      </c>
      <c r="O49" s="12">
        <f t="shared" si="52"/>
        <v>48.934124084162491</v>
      </c>
      <c r="P49" s="12">
        <f t="shared" si="52"/>
        <v>45.679726657901128</v>
      </c>
      <c r="Q49" s="12">
        <f t="shared" si="52"/>
        <v>35.104165883899334</v>
      </c>
      <c r="R49" s="12">
        <f t="shared" si="52"/>
        <v>28.648534173235795</v>
      </c>
      <c r="S49" s="12">
        <f t="shared" si="52"/>
        <v>16.330105203832158</v>
      </c>
      <c r="T49" s="12">
        <f t="shared" si="52"/>
        <v>15.860418232200363</v>
      </c>
      <c r="U49" s="12">
        <f t="shared" si="52"/>
        <v>12.018986004132694</v>
      </c>
      <c r="V49" s="12">
        <f t="shared" si="52"/>
        <v>15.063132748921683</v>
      </c>
      <c r="W49" s="12">
        <f t="shared" si="52"/>
        <v>8.5194002442229753</v>
      </c>
      <c r="X49" s="12">
        <f t="shared" si="52"/>
        <v>8.2726531091492355</v>
      </c>
      <c r="Y49" s="12">
        <f t="shared" si="52"/>
        <v>6.4112854593273818</v>
      </c>
      <c r="Z49" s="12">
        <f t="shared" si="52"/>
        <v>13.807950328437649</v>
      </c>
      <c r="AA49" s="12">
        <f t="shared" si="52"/>
        <v>7.8339301145969262</v>
      </c>
      <c r="AB49" s="12">
        <f t="shared" si="52"/>
        <v>7.8522693969567694</v>
      </c>
      <c r="AC49" s="12">
        <f t="shared" si="52"/>
        <v>5.9167109712567045</v>
      </c>
    </row>
    <row r="50" spans="1:34" x14ac:dyDescent="0.2">
      <c r="A50" s="20" t="s">
        <v>45</v>
      </c>
      <c r="B50" s="12">
        <f t="shared" si="51"/>
        <v>242.75219180789765</v>
      </c>
      <c r="C50" s="12">
        <f t="shared" si="47"/>
        <v>150.84876784707657</v>
      </c>
      <c r="D50" s="12">
        <f t="shared" si="48"/>
        <v>153.78878038700438</v>
      </c>
      <c r="E50" s="12">
        <f t="shared" si="49"/>
        <v>125.50295993800253</v>
      </c>
      <c r="F50" s="12">
        <f t="shared" ref="F50:AC50" si="53">+F55*5</f>
        <v>28.435988991619389</v>
      </c>
      <c r="G50" s="12">
        <f t="shared" si="53"/>
        <v>18.265023482998032</v>
      </c>
      <c r="H50" s="12">
        <f t="shared" si="53"/>
        <v>18.643727221492089</v>
      </c>
      <c r="I50" s="12">
        <f t="shared" si="53"/>
        <v>15.349133947022251</v>
      </c>
      <c r="J50" s="12">
        <f t="shared" si="53"/>
        <v>1.7219692963539415</v>
      </c>
      <c r="K50" s="12">
        <f t="shared" si="53"/>
        <v>1.0696271369528356</v>
      </c>
      <c r="L50" s="12">
        <f t="shared" si="53"/>
        <v>1.0726610933684209</v>
      </c>
      <c r="M50" s="12">
        <f t="shared" si="53"/>
        <v>0.92746223933870764</v>
      </c>
      <c r="N50" s="12">
        <f t="shared" si="53"/>
        <v>136.32825341573067</v>
      </c>
      <c r="O50" s="12">
        <f t="shared" si="53"/>
        <v>84.036320589891901</v>
      </c>
      <c r="P50" s="12">
        <f t="shared" si="53"/>
        <v>86.26861074582277</v>
      </c>
      <c r="Q50" s="12">
        <f t="shared" si="53"/>
        <v>69.690385309034824</v>
      </c>
      <c r="R50" s="12">
        <f t="shared" si="53"/>
        <v>45.282786825177411</v>
      </c>
      <c r="S50" s="12">
        <f t="shared" si="53"/>
        <v>28.003344448618755</v>
      </c>
      <c r="T50" s="12">
        <f t="shared" si="53"/>
        <v>28.065493142965344</v>
      </c>
      <c r="U50" s="12">
        <f t="shared" si="53"/>
        <v>23.371123661468502</v>
      </c>
      <c r="V50" s="12">
        <f t="shared" si="53"/>
        <v>15.866864032535435</v>
      </c>
      <c r="W50" s="12">
        <f t="shared" si="53"/>
        <v>9.9964054104825699</v>
      </c>
      <c r="X50" s="12">
        <f t="shared" si="53"/>
        <v>10.179395735487823</v>
      </c>
      <c r="Y50" s="12">
        <f t="shared" si="53"/>
        <v>8.3524733233138413</v>
      </c>
      <c r="Z50" s="12">
        <f t="shared" si="53"/>
        <v>15.116329246480797</v>
      </c>
      <c r="AA50" s="12">
        <f t="shared" si="53"/>
        <v>9.4780467781325033</v>
      </c>
      <c r="AB50" s="12">
        <f t="shared" si="53"/>
        <v>9.5588924478679491</v>
      </c>
      <c r="AC50" s="12">
        <f t="shared" si="53"/>
        <v>7.8123814578243955</v>
      </c>
    </row>
    <row r="51" spans="1:34" ht="15" thickBot="1" x14ac:dyDescent="0.25">
      <c r="A51" s="20" t="s">
        <v>46</v>
      </c>
      <c r="B51" s="12">
        <f t="shared" si="51"/>
        <v>268.01181396576885</v>
      </c>
      <c r="C51" s="12">
        <f t="shared" si="47"/>
        <v>167.2423774187464</v>
      </c>
      <c r="D51" s="12">
        <f t="shared" si="48"/>
        <v>171.0196990888646</v>
      </c>
      <c r="E51" s="12">
        <f t="shared" si="49"/>
        <v>142.53608735675115</v>
      </c>
      <c r="F51" s="12">
        <f t="shared" ref="F51:AC51" si="54">+F56*5</f>
        <v>46.903295501069032</v>
      </c>
      <c r="G51" s="12">
        <f t="shared" si="54"/>
        <v>29.278128874694282</v>
      </c>
      <c r="H51" s="12">
        <f t="shared" si="54"/>
        <v>30.088529024986631</v>
      </c>
      <c r="I51" s="12">
        <f t="shared" si="54"/>
        <v>25.020619951155215</v>
      </c>
      <c r="J51" s="12">
        <f t="shared" si="54"/>
        <v>2.8719542198480177</v>
      </c>
      <c r="K51" s="12">
        <f t="shared" si="54"/>
        <v>1.7801366240841445</v>
      </c>
      <c r="L51" s="12">
        <f t="shared" si="54"/>
        <v>1.825347548375011</v>
      </c>
      <c r="M51" s="12">
        <f t="shared" si="54"/>
        <v>1.4909160247980293</v>
      </c>
      <c r="N51" s="12">
        <f t="shared" si="54"/>
        <v>117.7897607981555</v>
      </c>
      <c r="O51" s="12">
        <f t="shared" si="54"/>
        <v>73.80441630659314</v>
      </c>
      <c r="P51" s="12">
        <f t="shared" si="54"/>
        <v>75.476418373100259</v>
      </c>
      <c r="Q51" s="12">
        <f t="shared" si="54"/>
        <v>63.178636389252851</v>
      </c>
      <c r="R51" s="12">
        <f t="shared" si="54"/>
        <v>52.970598743715946</v>
      </c>
      <c r="S51" s="12">
        <f t="shared" si="54"/>
        <v>32.71485839751967</v>
      </c>
      <c r="T51" s="12">
        <f t="shared" si="54"/>
        <v>33.477787197070327</v>
      </c>
      <c r="U51" s="12">
        <f t="shared" si="54"/>
        <v>27.681885684763511</v>
      </c>
      <c r="V51" s="12">
        <f t="shared" si="54"/>
        <v>24.052341544024969</v>
      </c>
      <c r="W51" s="12">
        <f t="shared" si="54"/>
        <v>15.103905504414437</v>
      </c>
      <c r="X51" s="12">
        <f t="shared" si="54"/>
        <v>15.369696881458299</v>
      </c>
      <c r="Y51" s="12">
        <f t="shared" si="54"/>
        <v>12.82306772496699</v>
      </c>
      <c r="Z51" s="12">
        <f t="shared" si="54"/>
        <v>23.423863158955402</v>
      </c>
      <c r="AA51" s="12">
        <f t="shared" si="54"/>
        <v>14.56093171144072</v>
      </c>
      <c r="AB51" s="12">
        <f t="shared" si="54"/>
        <v>14.781920063874072</v>
      </c>
      <c r="AC51" s="12">
        <f t="shared" si="54"/>
        <v>12.340961581814543</v>
      </c>
    </row>
    <row r="52" spans="1:34" s="18" customFormat="1" ht="16.5" thickBot="1" x14ac:dyDescent="0.3">
      <c r="A52" s="15" t="s">
        <v>303</v>
      </c>
      <c r="B52" s="16" t="str">
        <f>B47</f>
        <v>2022-2026</v>
      </c>
      <c r="C52" s="16" t="str">
        <f t="shared" ref="C52:AC52" si="55">C47</f>
        <v>2027-2031</v>
      </c>
      <c r="D52" s="16" t="str">
        <f t="shared" si="55"/>
        <v>2032-2036</v>
      </c>
      <c r="E52" s="16" t="str">
        <f t="shared" si="55"/>
        <v>2037-2041</v>
      </c>
      <c r="F52" s="16" t="str">
        <f t="shared" si="55"/>
        <v>2022-2026</v>
      </c>
      <c r="G52" s="16" t="str">
        <f t="shared" si="55"/>
        <v>2027-2031</v>
      </c>
      <c r="H52" s="16" t="str">
        <f t="shared" si="55"/>
        <v>2032-2036</v>
      </c>
      <c r="I52" s="16" t="str">
        <f t="shared" si="55"/>
        <v>2037-2041</v>
      </c>
      <c r="J52" s="16" t="str">
        <f t="shared" si="55"/>
        <v>2022-2026</v>
      </c>
      <c r="K52" s="16" t="str">
        <f t="shared" si="55"/>
        <v>2027-2031</v>
      </c>
      <c r="L52" s="16" t="str">
        <f t="shared" si="55"/>
        <v>2032-2036</v>
      </c>
      <c r="M52" s="16" t="str">
        <f t="shared" si="55"/>
        <v>2037-2041</v>
      </c>
      <c r="N52" s="16" t="str">
        <f t="shared" si="55"/>
        <v>2022-2026</v>
      </c>
      <c r="O52" s="16" t="str">
        <f t="shared" si="55"/>
        <v>2027-2031</v>
      </c>
      <c r="P52" s="16" t="str">
        <f t="shared" si="55"/>
        <v>2032-2036</v>
      </c>
      <c r="Q52" s="16" t="str">
        <f t="shared" si="55"/>
        <v>2037-2041</v>
      </c>
      <c r="R52" s="16" t="str">
        <f t="shared" si="55"/>
        <v>2022-2026</v>
      </c>
      <c r="S52" s="16" t="str">
        <f t="shared" si="55"/>
        <v>2027-2031</v>
      </c>
      <c r="T52" s="16" t="str">
        <f t="shared" si="55"/>
        <v>2032-2036</v>
      </c>
      <c r="U52" s="16" t="str">
        <f t="shared" si="55"/>
        <v>2037-2041</v>
      </c>
      <c r="V52" s="16" t="str">
        <f t="shared" si="55"/>
        <v>2022-2026</v>
      </c>
      <c r="W52" s="16" t="str">
        <f t="shared" si="55"/>
        <v>2027-2031</v>
      </c>
      <c r="X52" s="16" t="str">
        <f t="shared" si="55"/>
        <v>2032-2036</v>
      </c>
      <c r="Y52" s="16" t="str">
        <f t="shared" si="55"/>
        <v>2037-2041</v>
      </c>
      <c r="Z52" s="16" t="str">
        <f t="shared" si="55"/>
        <v>2022-2026</v>
      </c>
      <c r="AA52" s="16" t="str">
        <f t="shared" si="55"/>
        <v>2027-2031</v>
      </c>
      <c r="AB52" s="16" t="str">
        <f t="shared" si="55"/>
        <v>2032-2036</v>
      </c>
      <c r="AC52" s="16" t="str">
        <f t="shared" si="55"/>
        <v>2037-2041</v>
      </c>
      <c r="AD52" s="4"/>
    </row>
    <row r="53" spans="1:34" x14ac:dyDescent="0.2">
      <c r="A53" s="20" t="s">
        <v>43</v>
      </c>
      <c r="B53" s="12">
        <f>+F53+J53+N53+R53+V53+Z53</f>
        <v>465.48670125322531</v>
      </c>
      <c r="C53" s="12">
        <f t="shared" ref="C53:C56" si="56">+G53+K53+O53+S53+W53+AA53</f>
        <v>18.032146815705175</v>
      </c>
      <c r="D53" s="12">
        <f t="shared" ref="D53:D56" si="57">+H53+L53+P53+T53+X53+AB53</f>
        <v>15.849290719519523</v>
      </c>
      <c r="E53" s="12">
        <f t="shared" ref="E53:E56" si="58">+I53+M53+Q53+U53+Y53+AC53</f>
        <v>11.826403015216782</v>
      </c>
      <c r="F53" s="52">
        <f>'6. S1 User HoTTC and Princ'!H29</f>
        <v>57.490265970996127</v>
      </c>
      <c r="G53" s="52">
        <f>'6. S1 User HoTTC and Princ'!I29</f>
        <v>3.4590644373473092</v>
      </c>
      <c r="H53" s="52">
        <f>'6. S1 User HoTTC and Princ'!J29</f>
        <v>3.0865000939320701</v>
      </c>
      <c r="I53" s="52">
        <f>'6. S1 User HoTTC and Princ'!K29</f>
        <v>2.2887018598534539</v>
      </c>
      <c r="J53" s="52">
        <f>'6. S1 User HoTTC and Princ'!H41</f>
        <v>4.3811791709734482</v>
      </c>
      <c r="K53" s="52">
        <f>'6. S1 User HoTTC and Princ'!I41</f>
        <v>9.3256857035505319E-2</v>
      </c>
      <c r="L53" s="52">
        <f>'6. S1 User HoTTC and Princ'!J41</f>
        <v>8.2729194063499642E-2</v>
      </c>
      <c r="M53" s="52">
        <f>'6. S1 User HoTTC and Princ'!K41</f>
        <v>6.631598722524816E-2</v>
      </c>
      <c r="N53" s="52">
        <f>'6. S1 User HoTTC and Princ'!H53</f>
        <v>276.22554402351165</v>
      </c>
      <c r="O53" s="52">
        <f>'6. S1 User HoTTC and Princ'!I53</f>
        <v>8.6672333270711022</v>
      </c>
      <c r="P53" s="52">
        <f>'6. S1 User HoTTC and Princ'!J53</f>
        <v>7.6510341912457749</v>
      </c>
      <c r="Q53" s="52">
        <f>'6. S1 User HoTTC and Princ'!K53</f>
        <v>5.7929258876572174</v>
      </c>
      <c r="R53" s="52">
        <f>'6. S1 User HoTTC and Princ'!H65</f>
        <v>62.786046611194493</v>
      </c>
      <c r="S53" s="52">
        <f>'6. S1 User HoTTC and Princ'!I65</f>
        <v>2.7348997275971749</v>
      </c>
      <c r="T53" s="52">
        <f>'6. S1 User HoTTC and Princ'!J65</f>
        <v>2.3423628592899433</v>
      </c>
      <c r="U53" s="52">
        <f>'6. S1 User HoTTC and Princ'!K65</f>
        <v>1.6726571012586464</v>
      </c>
      <c r="V53" s="52">
        <f>'6. S1 User HoTTC and Princ'!H77</f>
        <v>36.680437149111661</v>
      </c>
      <c r="W53" s="52">
        <f>'6. S1 User HoTTC and Princ'!I77</f>
        <v>1.6886446552695438</v>
      </c>
      <c r="X53" s="52">
        <f>'6. S1 User HoTTC and Princ'!J77</f>
        <v>1.4991958482059442</v>
      </c>
      <c r="Y53" s="52">
        <f>'6. S1 User HoTTC and Princ'!K77</f>
        <v>1.10671886154423</v>
      </c>
      <c r="Z53" s="52">
        <f>'6. S1 User HoTTC and Princ'!H89</f>
        <v>27.923228327437975</v>
      </c>
      <c r="AA53" s="52">
        <f>'6. S1 User HoTTC and Princ'!I89</f>
        <v>1.3890478113845379</v>
      </c>
      <c r="AB53" s="52">
        <f>'6. S1 User HoTTC and Princ'!J89</f>
        <v>1.1874685327822903</v>
      </c>
      <c r="AC53" s="52">
        <f>'6. S1 User HoTTC and Princ'!K89</f>
        <v>0.89908331767798499</v>
      </c>
      <c r="AD53" s="13">
        <f>SUM(F53:AC56)</f>
        <v>883.6000000000007</v>
      </c>
      <c r="AE53" s="135">
        <f>+B53-'6. S1 User HoTTC and Princ'!H13</f>
        <v>-0.15459538400921247</v>
      </c>
      <c r="AF53" s="135">
        <f>+C53-'6. S1 User HoTTC and Princ'!I13</f>
        <v>-2.8421709430404007E-13</v>
      </c>
      <c r="AG53" s="135">
        <f>+D53-'6. S1 User HoTTC and Princ'!J13</f>
        <v>4.4408920985006262E-13</v>
      </c>
      <c r="AH53" s="135">
        <f>+E53-'6. S1 User HoTTC and Princ'!K13</f>
        <v>-1.936228954946273E-13</v>
      </c>
    </row>
    <row r="54" spans="1:34" x14ac:dyDescent="0.2">
      <c r="A54" s="20" t="s">
        <v>44</v>
      </c>
      <c r="B54" s="12">
        <f t="shared" ref="B54:B56" si="59">+F54+J54+N54+R54+V54+Z54</f>
        <v>34.560497592041415</v>
      </c>
      <c r="C54" s="12">
        <f t="shared" si="56"/>
        <v>19.949624131128779</v>
      </c>
      <c r="D54" s="12">
        <f t="shared" si="57"/>
        <v>18.989013385309587</v>
      </c>
      <c r="E54" s="12">
        <f t="shared" si="58"/>
        <v>14.565787525831041</v>
      </c>
      <c r="F54" s="52">
        <f>'6. S1 User HoTTC and Princ'!H30</f>
        <v>6.1137763954514259</v>
      </c>
      <c r="G54" s="52">
        <f>'6. S1 User HoTTC and Princ'!I30</f>
        <v>3.4471087732481167</v>
      </c>
      <c r="H54" s="52">
        <f>'6. S1 User HoTTC and Princ'!J30</f>
        <v>3.2910388878452772</v>
      </c>
      <c r="I54" s="52">
        <f>'6. S1 User HoTTC and Princ'!K30</f>
        <v>2.5623896299079312</v>
      </c>
      <c r="J54" s="52">
        <f>'6. S1 User HoTTC and Princ'!H42</f>
        <v>0.30904591448533614</v>
      </c>
      <c r="K54" s="52">
        <f>'6. S1 User HoTTC and Princ'!I42</f>
        <v>0.17900342851775145</v>
      </c>
      <c r="L54" s="52">
        <f>'6. S1 User HoTTC and Princ'!J42</f>
        <v>0.16496101822280998</v>
      </c>
      <c r="M54" s="52">
        <f>'6. S1 User HoTTC and Princ'!K42</f>
        <v>0.11316823219988618</v>
      </c>
      <c r="N54" s="52">
        <f>'6. S1 User HoTTC and Princ'!H54</f>
        <v>16.633751831985627</v>
      </c>
      <c r="O54" s="52">
        <f>'6. S1 User HoTTC and Princ'!I54</f>
        <v>9.7868248168324978</v>
      </c>
      <c r="P54" s="52">
        <f>'6. S1 User HoTTC and Princ'!J54</f>
        <v>9.1359453315802259</v>
      </c>
      <c r="Q54" s="52">
        <f>'6. S1 User HoTTC and Princ'!K54</f>
        <v>7.0208331767798668</v>
      </c>
      <c r="R54" s="52">
        <f>'6. S1 User HoTTC and Princ'!H66</f>
        <v>5.7297068346471587</v>
      </c>
      <c r="S54" s="52">
        <f>'6. S1 User HoTTC and Princ'!I66</f>
        <v>3.2660210407664318</v>
      </c>
      <c r="T54" s="52">
        <f>'6. S1 User HoTTC and Princ'!J66</f>
        <v>3.1720836464400728</v>
      </c>
      <c r="U54" s="52">
        <f>'6. S1 User HoTTC and Princ'!K66</f>
        <v>2.4037972008265389</v>
      </c>
      <c r="V54" s="52">
        <f>'6. S1 User HoTTC and Princ'!H78</f>
        <v>3.0126265497843367</v>
      </c>
      <c r="W54" s="52">
        <f>'6. S1 User HoTTC and Princ'!I78</f>
        <v>1.7038800488445951</v>
      </c>
      <c r="X54" s="52">
        <f>'6. S1 User HoTTC and Princ'!J78</f>
        <v>1.6545306218298472</v>
      </c>
      <c r="Y54" s="52">
        <f>'6. S1 User HoTTC and Princ'!K78</f>
        <v>1.2822570918654763</v>
      </c>
      <c r="Z54" s="52">
        <f>'6. S1 User HoTTC and Princ'!H90</f>
        <v>2.7615900656875296</v>
      </c>
      <c r="AA54" s="52">
        <f>'6. S1 User HoTTC and Princ'!I90</f>
        <v>1.5667860229193853</v>
      </c>
      <c r="AB54" s="52">
        <f>'6. S1 User HoTTC and Princ'!J90</f>
        <v>1.5704538793913538</v>
      </c>
      <c r="AC54" s="52">
        <f>'6. S1 User HoTTC and Princ'!K90</f>
        <v>1.1833421942513409</v>
      </c>
      <c r="AE54" s="135">
        <f>+B54-'6. S1 User HoTTC and Princ'!H14</f>
        <v>-1.1478079572206923E-2</v>
      </c>
      <c r="AF54" s="135">
        <f>+C54-'6. S1 User HoTTC and Princ'!I14</f>
        <v>-3.1974423109204508E-13</v>
      </c>
      <c r="AG54" s="135">
        <f>+D54-'6. S1 User HoTTC and Princ'!J14</f>
        <v>5.3290705182007514E-13</v>
      </c>
      <c r="AH54" s="135">
        <f>+E54-'6. S1 User HoTTC and Princ'!K14</f>
        <v>-2.4158453015843406E-13</v>
      </c>
    </row>
    <row r="55" spans="1:34" x14ac:dyDescent="0.2">
      <c r="A55" s="20" t="s">
        <v>45</v>
      </c>
      <c r="B55" s="12">
        <f t="shared" si="59"/>
        <v>48.550438361579531</v>
      </c>
      <c r="C55" s="12">
        <f t="shared" si="56"/>
        <v>30.16975356941532</v>
      </c>
      <c r="D55" s="12">
        <f t="shared" si="57"/>
        <v>30.757756077400874</v>
      </c>
      <c r="E55" s="12">
        <f t="shared" si="58"/>
        <v>25.100591987600502</v>
      </c>
      <c r="F55" s="52">
        <f>'6. S1 User HoTTC and Princ'!H31</f>
        <v>5.6871977983238775</v>
      </c>
      <c r="G55" s="52">
        <f>'6. S1 User HoTTC and Princ'!I31</f>
        <v>3.6530046965996066</v>
      </c>
      <c r="H55" s="52">
        <f>'6. S1 User HoTTC and Princ'!J31</f>
        <v>3.7287454442984176</v>
      </c>
      <c r="I55" s="52">
        <f>'6. S1 User HoTTC and Princ'!K31</f>
        <v>3.0698267894044502</v>
      </c>
      <c r="J55" s="52">
        <f>'6. S1 User HoTTC and Princ'!H43</f>
        <v>0.34439385927078831</v>
      </c>
      <c r="K55" s="52">
        <f>'6. S1 User HoTTC and Princ'!I43</f>
        <v>0.21392542739056711</v>
      </c>
      <c r="L55" s="52">
        <f>'6. S1 User HoTTC and Princ'!J43</f>
        <v>0.21453221867368419</v>
      </c>
      <c r="M55" s="52">
        <f>'6. S1 User HoTTC and Princ'!K43</f>
        <v>0.18549244786774152</v>
      </c>
      <c r="N55" s="52">
        <f>'6. S1 User HoTTC and Princ'!H55</f>
        <v>27.265650683146134</v>
      </c>
      <c r="O55" s="52">
        <f>'6. S1 User HoTTC and Princ'!I55</f>
        <v>16.807264117978381</v>
      </c>
      <c r="P55" s="52">
        <f>'6. S1 User HoTTC and Princ'!J55</f>
        <v>17.253722149164552</v>
      </c>
      <c r="Q55" s="52">
        <f>'6. S1 User HoTTC and Princ'!K55</f>
        <v>13.938077061806965</v>
      </c>
      <c r="R55" s="52">
        <f>'6. S1 User HoTTC and Princ'!H67</f>
        <v>9.0565573650354825</v>
      </c>
      <c r="S55" s="52">
        <f>'6. S1 User HoTTC and Princ'!I67</f>
        <v>5.6006688897237513</v>
      </c>
      <c r="T55" s="52">
        <f>'6. S1 User HoTTC and Princ'!J67</f>
        <v>5.6130986285930691</v>
      </c>
      <c r="U55" s="52">
        <f>'6. S1 User HoTTC and Princ'!K67</f>
        <v>4.6742247322937001</v>
      </c>
      <c r="V55" s="52">
        <f>'6. S1 User HoTTC and Princ'!H79</f>
        <v>3.173372806507087</v>
      </c>
      <c r="W55" s="52">
        <f>'6. S1 User HoTTC and Princ'!I79</f>
        <v>1.9992810820965141</v>
      </c>
      <c r="X55" s="52">
        <f>'6. S1 User HoTTC and Princ'!J79</f>
        <v>2.0358791470975648</v>
      </c>
      <c r="Y55" s="52">
        <f>'6. S1 User HoTTC and Princ'!K79</f>
        <v>1.6704946646627681</v>
      </c>
      <c r="Z55" s="52">
        <f>'6. S1 User HoTTC and Princ'!H91</f>
        <v>3.0232658492961595</v>
      </c>
      <c r="AA55" s="52">
        <f>'6. S1 User HoTTC and Princ'!I91</f>
        <v>1.8956093556265008</v>
      </c>
      <c r="AB55" s="52">
        <f>'6. S1 User HoTTC and Princ'!J91</f>
        <v>1.9117784895735899</v>
      </c>
      <c r="AC55" s="52">
        <f>'6. S1 User HoTTC and Princ'!K91</f>
        <v>1.5624762915648791</v>
      </c>
      <c r="AE55" s="135">
        <f>+B55-'6. S1 User HoTTC and Princ'!H15</f>
        <v>-1.6124356812149188E-2</v>
      </c>
      <c r="AF55" s="135">
        <f>+C55-'6. S1 User HoTTC and Princ'!I15</f>
        <v>-4.8316906031686813E-13</v>
      </c>
      <c r="AG55" s="135">
        <f>+D55-'6. S1 User HoTTC and Princ'!J15</f>
        <v>8.4909856923331972E-13</v>
      </c>
      <c r="AH55" s="135">
        <f>+E55-'6. S1 User HoTTC and Princ'!K15</f>
        <v>-4.1566750041965861E-13</v>
      </c>
    </row>
    <row r="56" spans="1:34" ht="15" thickBot="1" x14ac:dyDescent="0.25">
      <c r="A56" s="21" t="s">
        <v>46</v>
      </c>
      <c r="B56" s="12">
        <f t="shared" si="59"/>
        <v>53.602362793153773</v>
      </c>
      <c r="C56" s="12">
        <f t="shared" si="56"/>
        <v>33.448475483749277</v>
      </c>
      <c r="D56" s="12">
        <f t="shared" si="57"/>
        <v>34.20393981777292</v>
      </c>
      <c r="E56" s="12">
        <f t="shared" si="58"/>
        <v>28.507217471350231</v>
      </c>
      <c r="F56" s="52">
        <f>'6. S1 User HoTTC and Princ'!H32</f>
        <v>9.3806591002138067</v>
      </c>
      <c r="G56" s="52">
        <f>'6. S1 User HoTTC and Princ'!I32</f>
        <v>5.8556257749388561</v>
      </c>
      <c r="H56" s="52">
        <f>'6. S1 User HoTTC and Princ'!J32</f>
        <v>6.017705804997326</v>
      </c>
      <c r="I56" s="52">
        <f>'6. S1 User HoTTC and Princ'!K32</f>
        <v>5.0041239902310428</v>
      </c>
      <c r="J56" s="52">
        <f>'6. S1 User HoTTC and Princ'!H44</f>
        <v>0.57439084396960349</v>
      </c>
      <c r="K56" s="52">
        <f>'6. S1 User HoTTC and Princ'!I44</f>
        <v>0.35602732481682892</v>
      </c>
      <c r="L56" s="52">
        <f>'6. S1 User HoTTC and Princ'!J44</f>
        <v>0.36506950967500218</v>
      </c>
      <c r="M56" s="52">
        <f>'6. S1 User HoTTC and Princ'!K44</f>
        <v>0.29818320495960587</v>
      </c>
      <c r="N56" s="52">
        <f>'6. S1 User HoTTC and Princ'!H56</f>
        <v>23.5579521596311</v>
      </c>
      <c r="O56" s="52">
        <f>'6. S1 User HoTTC and Princ'!I56</f>
        <v>14.760883261318629</v>
      </c>
      <c r="P56" s="52">
        <f>'6. S1 User HoTTC and Princ'!J56</f>
        <v>15.095283674620051</v>
      </c>
      <c r="Q56" s="52">
        <f>'6. S1 User HoTTC and Princ'!K56</f>
        <v>12.63572727785057</v>
      </c>
      <c r="R56" s="52">
        <f>'6. S1 User HoTTC and Princ'!H68</f>
        <v>10.594119748743189</v>
      </c>
      <c r="S56" s="52">
        <f>'6. S1 User HoTTC and Princ'!I68</f>
        <v>6.5429716795039337</v>
      </c>
      <c r="T56" s="52">
        <f>'6. S1 User HoTTC and Princ'!J68</f>
        <v>6.6955574394140651</v>
      </c>
      <c r="U56" s="52">
        <f>'6. S1 User HoTTC and Princ'!K68</f>
        <v>5.5363771369527024</v>
      </c>
      <c r="V56" s="52">
        <f>'6. S1 User HoTTC and Princ'!H80</f>
        <v>4.8104683088049942</v>
      </c>
      <c r="W56" s="52">
        <f>'6. S1 User HoTTC and Princ'!I80</f>
        <v>3.0207811008828873</v>
      </c>
      <c r="X56" s="52">
        <f>'6. S1 User HoTTC and Princ'!J80</f>
        <v>3.0739393762916598</v>
      </c>
      <c r="Y56" s="52">
        <f>'6. S1 User HoTTC and Princ'!K80</f>
        <v>2.564613544993398</v>
      </c>
      <c r="Z56" s="52">
        <f>'6. S1 User HoTTC and Princ'!H92</f>
        <v>4.6847726317910805</v>
      </c>
      <c r="AA56" s="52">
        <f>'6. S1 User HoTTC and Princ'!I92</f>
        <v>2.9121863422881438</v>
      </c>
      <c r="AB56" s="52">
        <f>'6. S1 User HoTTC and Princ'!J92</f>
        <v>2.9563840127748144</v>
      </c>
      <c r="AC56" s="52">
        <f>'6. S1 User HoTTC and Princ'!K92</f>
        <v>2.4681923163629085</v>
      </c>
      <c r="AE56" s="135">
        <f>+B56-'6. S1 User HoTTC and Princ'!H16</f>
        <v>-1.7802179605766355E-2</v>
      </c>
      <c r="AF56" s="135">
        <f>+C56-'6. S1 User HoTTC and Princ'!I16</f>
        <v>-5.4001247917767614E-13</v>
      </c>
      <c r="AG56" s="135">
        <f>+D56-'6. S1 User HoTTC and Princ'!J16</f>
        <v>9.5212726591853425E-13</v>
      </c>
      <c r="AH56" s="135">
        <f>+E56-'6. S1 User HoTTC and Princ'!K16</f>
        <v>-4.7251091928046662E-13</v>
      </c>
    </row>
    <row r="57" spans="1:34" ht="15" x14ac:dyDescent="0.25">
      <c r="A57" s="22" t="s">
        <v>48</v>
      </c>
      <c r="B57" s="23">
        <f t="shared" ref="B57:AC57" si="60">SUM(B48:B51)</f>
        <v>3011.0000000000005</v>
      </c>
      <c r="C57" s="23">
        <f t="shared" si="60"/>
        <v>507.99999999999272</v>
      </c>
      <c r="D57" s="23">
        <f t="shared" si="60"/>
        <v>499.00000000001455</v>
      </c>
      <c r="E57" s="23">
        <f t="shared" si="60"/>
        <v>399.99999999999284</v>
      </c>
      <c r="F57" s="23">
        <f t="shared" si="60"/>
        <v>393.35949632492623</v>
      </c>
      <c r="G57" s="23">
        <f t="shared" si="60"/>
        <v>82.074018410669453</v>
      </c>
      <c r="H57" s="23">
        <f t="shared" si="60"/>
        <v>80.619951155365456</v>
      </c>
      <c r="I57" s="23">
        <f t="shared" si="60"/>
        <v>64.625211346984386</v>
      </c>
      <c r="J57" s="23">
        <f t="shared" si="60"/>
        <v>28.045048943495878</v>
      </c>
      <c r="K57" s="23">
        <f t="shared" si="60"/>
        <v>4.2110651888032642</v>
      </c>
      <c r="L57" s="23">
        <f t="shared" si="60"/>
        <v>4.1364597031749799</v>
      </c>
      <c r="M57" s="23">
        <f t="shared" si="60"/>
        <v>3.3157993612624086</v>
      </c>
      <c r="N57" s="23">
        <f t="shared" si="60"/>
        <v>1718.4144934913725</v>
      </c>
      <c r="O57" s="23">
        <f t="shared" si="60"/>
        <v>250.11102761600304</v>
      </c>
      <c r="P57" s="23">
        <f t="shared" si="60"/>
        <v>245.67992673305304</v>
      </c>
      <c r="Q57" s="23">
        <f t="shared" si="60"/>
        <v>196.93781702047312</v>
      </c>
      <c r="R57" s="23">
        <f t="shared" si="60"/>
        <v>440.83215279810162</v>
      </c>
      <c r="S57" s="23">
        <f t="shared" si="60"/>
        <v>90.722806687956449</v>
      </c>
      <c r="T57" s="23">
        <f t="shared" si="60"/>
        <v>89.115512868685755</v>
      </c>
      <c r="U57" s="23">
        <f t="shared" si="60"/>
        <v>71.43528085665794</v>
      </c>
      <c r="V57" s="23">
        <f t="shared" si="60"/>
        <v>238.3845240710404</v>
      </c>
      <c r="W57" s="23">
        <f t="shared" si="60"/>
        <v>42.062934435467703</v>
      </c>
      <c r="X57" s="23">
        <f t="shared" si="60"/>
        <v>41.317724967125073</v>
      </c>
      <c r="Y57" s="23">
        <f t="shared" si="60"/>
        <v>33.120420815329368</v>
      </c>
      <c r="Z57" s="23">
        <f t="shared" si="60"/>
        <v>191.96428437106374</v>
      </c>
      <c r="AA57" s="23">
        <f t="shared" si="60"/>
        <v>38.818147661092837</v>
      </c>
      <c r="AB57" s="23">
        <f t="shared" si="60"/>
        <v>38.130424572610238</v>
      </c>
      <c r="AC57" s="23">
        <f t="shared" si="60"/>
        <v>30.565470599285568</v>
      </c>
      <c r="AD57" s="13">
        <f>SUM(F57:AC57)</f>
        <v>4418</v>
      </c>
    </row>
    <row r="58" spans="1:34" ht="15.75" thickBot="1" x14ac:dyDescent="0.3">
      <c r="A58" s="24" t="s">
        <v>49</v>
      </c>
      <c r="B58" s="25">
        <f t="shared" ref="B58:AC58" si="61">SUM(B53:B56)</f>
        <v>602.20000000000005</v>
      </c>
      <c r="C58" s="25">
        <f t="shared" si="61"/>
        <v>101.59999999999856</v>
      </c>
      <c r="D58" s="25">
        <f t="shared" si="61"/>
        <v>99.800000000002896</v>
      </c>
      <c r="E58" s="25">
        <f t="shared" si="61"/>
        <v>79.99999999999855</v>
      </c>
      <c r="F58" s="25">
        <f t="shared" si="61"/>
        <v>78.671899264985228</v>
      </c>
      <c r="G58" s="25">
        <f t="shared" si="61"/>
        <v>16.414803682133886</v>
      </c>
      <c r="H58" s="25">
        <f t="shared" si="61"/>
        <v>16.12399023107309</v>
      </c>
      <c r="I58" s="25">
        <f t="shared" si="61"/>
        <v>12.925042269396879</v>
      </c>
      <c r="J58" s="25">
        <f t="shared" si="61"/>
        <v>5.6090097886991765</v>
      </c>
      <c r="K58" s="25">
        <f t="shared" si="61"/>
        <v>0.84221303776065271</v>
      </c>
      <c r="L58" s="25">
        <f t="shared" si="61"/>
        <v>0.827291940634996</v>
      </c>
      <c r="M58" s="25">
        <f t="shared" si="61"/>
        <v>0.66315987225248174</v>
      </c>
      <c r="N58" s="25">
        <f t="shared" si="61"/>
        <v>343.68289869827453</v>
      </c>
      <c r="O58" s="25">
        <f t="shared" si="61"/>
        <v>50.022205523200611</v>
      </c>
      <c r="P58" s="25">
        <f t="shared" si="61"/>
        <v>49.135985346610603</v>
      </c>
      <c r="Q58" s="25">
        <f t="shared" si="61"/>
        <v>39.387563404094621</v>
      </c>
      <c r="R58" s="25">
        <f t="shared" si="61"/>
        <v>88.166430559620323</v>
      </c>
      <c r="S58" s="25">
        <f t="shared" si="61"/>
        <v>18.144561337591291</v>
      </c>
      <c r="T58" s="25">
        <f t="shared" si="61"/>
        <v>17.823102573737152</v>
      </c>
      <c r="U58" s="25">
        <f t="shared" si="61"/>
        <v>14.287056171331589</v>
      </c>
      <c r="V58" s="25">
        <f t="shared" si="61"/>
        <v>47.676904814208079</v>
      </c>
      <c r="W58" s="25">
        <f t="shared" si="61"/>
        <v>8.4125868870935392</v>
      </c>
      <c r="X58" s="25">
        <f t="shared" si="61"/>
        <v>8.2635449934250165</v>
      </c>
      <c r="Y58" s="25">
        <f t="shared" si="61"/>
        <v>6.6240841630658718</v>
      </c>
      <c r="Z58" s="25">
        <f t="shared" si="61"/>
        <v>38.39285687421274</v>
      </c>
      <c r="AA58" s="25">
        <f t="shared" si="61"/>
        <v>7.7636295322185678</v>
      </c>
      <c r="AB58" s="25">
        <f t="shared" si="61"/>
        <v>7.626084914522048</v>
      </c>
      <c r="AC58" s="25">
        <f t="shared" si="61"/>
        <v>6.1130941198571129</v>
      </c>
      <c r="AD58" s="13">
        <f>SUM(F58:AC58)</f>
        <v>883.60000000000014</v>
      </c>
    </row>
    <row r="59" spans="1:34" ht="15.75" thickBot="1" x14ac:dyDescent="0.3">
      <c r="A59" s="26" t="s">
        <v>50</v>
      </c>
      <c r="B59" s="27">
        <f>B57</f>
        <v>3011.0000000000005</v>
      </c>
      <c r="C59" s="25">
        <f>C57+B57</f>
        <v>3518.9999999999932</v>
      </c>
      <c r="D59" s="25">
        <f>C59+D57</f>
        <v>4018.0000000000077</v>
      </c>
      <c r="E59" s="25">
        <f>D59+E57</f>
        <v>4418.0000000000009</v>
      </c>
      <c r="F59" s="27">
        <f>F57</f>
        <v>393.35949632492623</v>
      </c>
      <c r="G59" s="25">
        <f>G57+F57</f>
        <v>475.43351473559568</v>
      </c>
      <c r="H59" s="25">
        <f>G59+H57</f>
        <v>556.05346589096109</v>
      </c>
      <c r="I59" s="25">
        <f>H59+I57</f>
        <v>620.67867723794552</v>
      </c>
      <c r="J59" s="27">
        <f>J57</f>
        <v>28.045048943495878</v>
      </c>
      <c r="K59" s="25">
        <f>K57+J57</f>
        <v>32.256114132299146</v>
      </c>
      <c r="L59" s="25">
        <f>K59+L57</f>
        <v>36.392573835474124</v>
      </c>
      <c r="M59" s="25">
        <f>L59+M57</f>
        <v>39.708373196736531</v>
      </c>
      <c r="N59" s="27">
        <f>N57</f>
        <v>1718.4144934913725</v>
      </c>
      <c r="O59" s="25">
        <f>O57+N57</f>
        <v>1968.5255211073754</v>
      </c>
      <c r="P59" s="25">
        <f>O59+P57</f>
        <v>2214.2054478404284</v>
      </c>
      <c r="Q59" s="25">
        <f>P59+Q57</f>
        <v>2411.1432648609016</v>
      </c>
      <c r="R59" s="27">
        <f>R57</f>
        <v>440.83215279810162</v>
      </c>
      <c r="S59" s="25">
        <f>S57+R57</f>
        <v>531.55495948605812</v>
      </c>
      <c r="T59" s="25">
        <f>S59+T57</f>
        <v>620.67047235474388</v>
      </c>
      <c r="U59" s="25">
        <f>T59+U57</f>
        <v>692.10575321140186</v>
      </c>
      <c r="V59" s="27">
        <f>V57</f>
        <v>238.3845240710404</v>
      </c>
      <c r="W59" s="25">
        <f>W57+V57</f>
        <v>280.4474585065081</v>
      </c>
      <c r="X59" s="25">
        <f>W59+X57</f>
        <v>321.76518347363316</v>
      </c>
      <c r="Y59" s="25">
        <f>X59+Y57</f>
        <v>354.88560428896255</v>
      </c>
      <c r="Z59" s="27">
        <f>Z57</f>
        <v>191.96428437106374</v>
      </c>
      <c r="AA59" s="25">
        <f>AA57+Z57</f>
        <v>230.78243203215658</v>
      </c>
      <c r="AB59" s="25">
        <f>AA59+AB57</f>
        <v>268.91285660476683</v>
      </c>
      <c r="AC59" s="25">
        <f>AB59+AC57</f>
        <v>299.47832720405239</v>
      </c>
    </row>
    <row r="60" spans="1:34" ht="15.75" customHeight="1" thickBot="1" x14ac:dyDescent="0.25">
      <c r="B60" s="349" t="str">
        <f>B46</f>
        <v>Constrained Total</v>
      </c>
      <c r="C60" s="350"/>
      <c r="D60" s="350"/>
      <c r="E60" s="351"/>
      <c r="F60" s="349" t="str">
        <f>F32</f>
        <v>Buckie HMA</v>
      </c>
      <c r="G60" s="350"/>
      <c r="H60" s="350"/>
      <c r="I60" s="351"/>
      <c r="J60" s="354" t="str">
        <f>J32</f>
        <v>Caringorms National Park HMA</v>
      </c>
      <c r="K60" s="355"/>
      <c r="L60" s="355"/>
      <c r="M60" s="355"/>
      <c r="N60" s="354" t="str">
        <f>N32</f>
        <v>Elgin HMA</v>
      </c>
      <c r="O60" s="355"/>
      <c r="P60" s="355"/>
      <c r="Q60" s="355"/>
      <c r="R60" s="354" t="str">
        <f>R32</f>
        <v>Forres HMA</v>
      </c>
      <c r="S60" s="355"/>
      <c r="T60" s="355"/>
      <c r="U60" s="355"/>
      <c r="V60" s="354" t="str">
        <f>V32</f>
        <v>Keith HMA</v>
      </c>
      <c r="W60" s="355"/>
      <c r="X60" s="355"/>
      <c r="Y60" s="355"/>
      <c r="Z60" s="358" t="str">
        <f>Z32</f>
        <v>Speyside HMA</v>
      </c>
      <c r="AA60" s="359"/>
      <c r="AB60" s="359"/>
      <c r="AC60" s="359"/>
    </row>
    <row r="61" spans="1:34" s="18" customFormat="1" ht="16.5" thickBot="1" x14ac:dyDescent="0.3">
      <c r="A61" s="15" t="s">
        <v>304</v>
      </c>
      <c r="B61" s="16" t="str">
        <f>B52</f>
        <v>2022-2026</v>
      </c>
      <c r="C61" s="16" t="str">
        <f t="shared" ref="C61:AC61" si="62">C52</f>
        <v>2027-2031</v>
      </c>
      <c r="D61" s="16" t="str">
        <f t="shared" si="62"/>
        <v>2032-2036</v>
      </c>
      <c r="E61" s="16" t="str">
        <f t="shared" si="62"/>
        <v>2037-2041</v>
      </c>
      <c r="F61" s="16" t="str">
        <f t="shared" si="62"/>
        <v>2022-2026</v>
      </c>
      <c r="G61" s="16" t="str">
        <f t="shared" si="62"/>
        <v>2027-2031</v>
      </c>
      <c r="H61" s="16" t="str">
        <f t="shared" si="62"/>
        <v>2032-2036</v>
      </c>
      <c r="I61" s="16" t="str">
        <f t="shared" si="62"/>
        <v>2037-2041</v>
      </c>
      <c r="J61" s="16" t="str">
        <f t="shared" si="62"/>
        <v>2022-2026</v>
      </c>
      <c r="K61" s="16" t="str">
        <f t="shared" si="62"/>
        <v>2027-2031</v>
      </c>
      <c r="L61" s="16" t="str">
        <f t="shared" si="62"/>
        <v>2032-2036</v>
      </c>
      <c r="M61" s="16" t="str">
        <f t="shared" si="62"/>
        <v>2037-2041</v>
      </c>
      <c r="N61" s="16" t="str">
        <f t="shared" si="62"/>
        <v>2022-2026</v>
      </c>
      <c r="O61" s="16" t="str">
        <f t="shared" si="62"/>
        <v>2027-2031</v>
      </c>
      <c r="P61" s="16" t="str">
        <f t="shared" si="62"/>
        <v>2032-2036</v>
      </c>
      <c r="Q61" s="16" t="str">
        <f t="shared" si="62"/>
        <v>2037-2041</v>
      </c>
      <c r="R61" s="16" t="str">
        <f t="shared" si="62"/>
        <v>2022-2026</v>
      </c>
      <c r="S61" s="16" t="str">
        <f t="shared" si="62"/>
        <v>2027-2031</v>
      </c>
      <c r="T61" s="16" t="str">
        <f t="shared" si="62"/>
        <v>2032-2036</v>
      </c>
      <c r="U61" s="16" t="str">
        <f t="shared" si="62"/>
        <v>2037-2041</v>
      </c>
      <c r="V61" s="16" t="str">
        <f t="shared" si="62"/>
        <v>2022-2026</v>
      </c>
      <c r="W61" s="16" t="str">
        <f t="shared" si="62"/>
        <v>2027-2031</v>
      </c>
      <c r="X61" s="16" t="str">
        <f t="shared" si="62"/>
        <v>2032-2036</v>
      </c>
      <c r="Y61" s="16" t="str">
        <f t="shared" si="62"/>
        <v>2037-2041</v>
      </c>
      <c r="Z61" s="16" t="str">
        <f t="shared" si="62"/>
        <v>2022-2026</v>
      </c>
      <c r="AA61" s="16" t="str">
        <f t="shared" si="62"/>
        <v>2027-2031</v>
      </c>
      <c r="AB61" s="16" t="str">
        <f t="shared" si="62"/>
        <v>2032-2036</v>
      </c>
      <c r="AC61" s="16" t="str">
        <f t="shared" si="62"/>
        <v>2037-2041</v>
      </c>
      <c r="AD61" s="4"/>
    </row>
    <row r="62" spans="1:34" x14ac:dyDescent="0.2">
      <c r="A62" s="19" t="s">
        <v>43</v>
      </c>
      <c r="B62" s="12">
        <f>+F62+J62+N62+R62+V62+Z62</f>
        <v>2344.6484342451527</v>
      </c>
      <c r="C62" s="12">
        <f t="shared" ref="C62:C65" si="63">+G62+K62+O62+S62+W62+AA62</f>
        <v>114.43034801803489</v>
      </c>
      <c r="D62" s="12">
        <f t="shared" ref="D62:D65" si="64">+H62+L62+P62+T62+X62+AB62</f>
        <v>103.66145876385498</v>
      </c>
      <c r="E62" s="12">
        <f t="shared" ref="E62:E65" si="65">+I62+M62+Q62+U62+Y62+AC62</f>
        <v>84.897017189553651</v>
      </c>
      <c r="F62" s="12">
        <f>+F67*5</f>
        <v>290.67782792397952</v>
      </c>
      <c r="G62" s="12">
        <f t="shared" ref="G62:AC62" si="66">+G67*5</f>
        <v>21.967724967123672</v>
      </c>
      <c r="H62" s="12">
        <f t="shared" si="66"/>
        <v>20.185684764230839</v>
      </c>
      <c r="I62" s="12">
        <f t="shared" si="66"/>
        <v>16.43742250610525</v>
      </c>
      <c r="J62" s="12">
        <f t="shared" si="66"/>
        <v>21.997756945802927</v>
      </c>
      <c r="K62" s="12">
        <f t="shared" si="66"/>
        <v>0.59162150103325128</v>
      </c>
      <c r="L62" s="12">
        <f t="shared" si="66"/>
        <v>0.54130424572609404</v>
      </c>
      <c r="M62" s="12">
        <f t="shared" si="66"/>
        <v>0.47747510802178483</v>
      </c>
      <c r="N62" s="12">
        <f t="shared" si="66"/>
        <v>1389.5572615458661</v>
      </c>
      <c r="O62" s="12">
        <f t="shared" si="66"/>
        <v>54.970268175840935</v>
      </c>
      <c r="P62" s="12">
        <f t="shared" si="66"/>
        <v>50.04682275032841</v>
      </c>
      <c r="Q62" s="12">
        <f t="shared" si="66"/>
        <v>41.583420063873469</v>
      </c>
      <c r="R62" s="12">
        <f t="shared" si="66"/>
        <v>316.50942211953367</v>
      </c>
      <c r="S62" s="12">
        <f t="shared" si="66"/>
        <v>17.360559130189706</v>
      </c>
      <c r="T62" s="12">
        <f t="shared" si="66"/>
        <v>15.315724215667949</v>
      </c>
      <c r="U62" s="12">
        <f t="shared" si="66"/>
        <v>11.9975554198758</v>
      </c>
      <c r="V62" s="12">
        <f t="shared" si="66"/>
        <v>184.98244077543927</v>
      </c>
      <c r="W62" s="12">
        <f t="shared" si="66"/>
        <v>10.723564249483317</v>
      </c>
      <c r="X62" s="12">
        <f t="shared" si="66"/>
        <v>9.8044725718580423</v>
      </c>
      <c r="Y62" s="12">
        <f t="shared" si="66"/>
        <v>7.9472449746382265</v>
      </c>
      <c r="Z62" s="12">
        <f t="shared" si="66"/>
        <v>140.92372493453098</v>
      </c>
      <c r="AA62" s="12">
        <f t="shared" si="66"/>
        <v>8.816609994364013</v>
      </c>
      <c r="AB62" s="12">
        <f t="shared" si="66"/>
        <v>7.7674502160436552</v>
      </c>
      <c r="AC62" s="12">
        <f t="shared" si="66"/>
        <v>6.4538991170391338</v>
      </c>
      <c r="AD62" s="13">
        <f>SUM(F62:AC65)</f>
        <v>4974.9999999999927</v>
      </c>
    </row>
    <row r="63" spans="1:34" x14ac:dyDescent="0.2">
      <c r="A63" s="20" t="s">
        <v>44</v>
      </c>
      <c r="B63" s="12">
        <f t="shared" ref="B63:B65" si="67">+F63+J63+N63+R63+V63+Z63</f>
        <v>190.83982942786022</v>
      </c>
      <c r="C63" s="12">
        <f t="shared" si="63"/>
        <v>126.87670533533715</v>
      </c>
      <c r="D63" s="12">
        <f t="shared" si="64"/>
        <v>124.26141109336839</v>
      </c>
      <c r="E63" s="12">
        <f t="shared" si="65"/>
        <v>104.77977244974507</v>
      </c>
      <c r="F63" s="12">
        <f t="shared" ref="F63:AC63" si="68">+F68*5</f>
        <v>33.773550168317222</v>
      </c>
      <c r="G63" s="12">
        <f t="shared" si="68"/>
        <v>21.917640428329754</v>
      </c>
      <c r="H63" s="12">
        <f t="shared" si="68"/>
        <v>21.537967311666499</v>
      </c>
      <c r="I63" s="12">
        <f t="shared" si="68"/>
        <v>18.442419688145417</v>
      </c>
      <c r="J63" s="12">
        <f t="shared" si="68"/>
        <v>1.7099035187269995</v>
      </c>
      <c r="K63" s="12">
        <f t="shared" si="68"/>
        <v>1.1371533909449556</v>
      </c>
      <c r="L63" s="12">
        <f t="shared" si="68"/>
        <v>1.0790440071388294</v>
      </c>
      <c r="M63" s="12">
        <f t="shared" si="68"/>
        <v>0.80988399398833932</v>
      </c>
      <c r="N63" s="12">
        <f t="shared" si="68"/>
        <v>91.822177800994993</v>
      </c>
      <c r="O63" s="12">
        <f t="shared" si="68"/>
        <v>62.266814296449617</v>
      </c>
      <c r="P63" s="12">
        <f t="shared" si="68"/>
        <v>59.780474356565392</v>
      </c>
      <c r="Q63" s="12">
        <f t="shared" si="68"/>
        <v>50.529320402028603</v>
      </c>
      <c r="R63" s="12">
        <f t="shared" si="68"/>
        <v>31.628483154913049</v>
      </c>
      <c r="S63" s="12">
        <f t="shared" si="68"/>
        <v>20.766236145030959</v>
      </c>
      <c r="T63" s="12">
        <f t="shared" si="68"/>
        <v>20.759092616945477</v>
      </c>
      <c r="U63" s="12">
        <f t="shared" si="68"/>
        <v>17.299839141461305</v>
      </c>
      <c r="V63" s="12">
        <f t="shared" si="68"/>
        <v>16.650060630208912</v>
      </c>
      <c r="W63" s="12">
        <f t="shared" si="68"/>
        <v>10.823753522449685</v>
      </c>
      <c r="X63" s="12">
        <f t="shared" si="68"/>
        <v>10.828721585572112</v>
      </c>
      <c r="Y63" s="12">
        <f t="shared" si="68"/>
        <v>9.2041649445799631</v>
      </c>
      <c r="Z63" s="12">
        <f t="shared" si="68"/>
        <v>15.255654154699048</v>
      </c>
      <c r="AA63" s="12">
        <f t="shared" si="68"/>
        <v>9.9651075521321761</v>
      </c>
      <c r="AB63" s="12">
        <f t="shared" si="68"/>
        <v>10.276111215480089</v>
      </c>
      <c r="AC63" s="12">
        <f t="shared" si="68"/>
        <v>8.4941442795414428</v>
      </c>
    </row>
    <row r="64" spans="1:34" x14ac:dyDescent="0.2">
      <c r="A64" s="20" t="s">
        <v>45</v>
      </c>
      <c r="B64" s="12">
        <f t="shared" si="67"/>
        <v>268.24973712975634</v>
      </c>
      <c r="C64" s="12">
        <f t="shared" si="63"/>
        <v>191.91338042457272</v>
      </c>
      <c r="D64" s="12">
        <f t="shared" si="64"/>
        <v>201.24213249107629</v>
      </c>
      <c r="E64" s="12">
        <f t="shared" si="65"/>
        <v>180.82954936126029</v>
      </c>
      <c r="F64" s="12">
        <f t="shared" ref="F64:AC64" si="69">+F69*5</f>
        <v>31.437456104740448</v>
      </c>
      <c r="G64" s="12">
        <f t="shared" si="69"/>
        <v>23.215637798233935</v>
      </c>
      <c r="H64" s="12">
        <f t="shared" si="69"/>
        <v>24.395047905316698</v>
      </c>
      <c r="I64" s="12">
        <f t="shared" si="69"/>
        <v>22.093421003193242</v>
      </c>
      <c r="J64" s="12">
        <f t="shared" si="69"/>
        <v>1.9007988248111096</v>
      </c>
      <c r="K64" s="12">
        <f t="shared" si="69"/>
        <v>1.360621688897238</v>
      </c>
      <c r="L64" s="12">
        <f t="shared" si="69"/>
        <v>1.4035281326319744</v>
      </c>
      <c r="M64" s="12">
        <f t="shared" si="69"/>
        <v>1.337560304339638</v>
      </c>
      <c r="N64" s="12">
        <f t="shared" si="69"/>
        <v>150.63247143888782</v>
      </c>
      <c r="O64" s="12">
        <f t="shared" si="69"/>
        <v>106.9520049783961</v>
      </c>
      <c r="P64" s="12">
        <f t="shared" si="69"/>
        <v>112.88081795979633</v>
      </c>
      <c r="Q64" s="12">
        <f t="shared" si="69"/>
        <v>100.41268476423002</v>
      </c>
      <c r="R64" s="12">
        <f t="shared" si="69"/>
        <v>50.046415172261483</v>
      </c>
      <c r="S64" s="12">
        <f t="shared" si="69"/>
        <v>35.61227338906626</v>
      </c>
      <c r="T64" s="12">
        <f t="shared" si="69"/>
        <v>36.732735769303289</v>
      </c>
      <c r="U64" s="12">
        <f t="shared" si="69"/>
        <v>33.65494669359326</v>
      </c>
      <c r="V64" s="12">
        <f t="shared" si="69"/>
        <v>17.542202581351798</v>
      </c>
      <c r="W64" s="12">
        <f t="shared" si="69"/>
        <v>12.716751174149843</v>
      </c>
      <c r="X64" s="12">
        <f t="shared" si="69"/>
        <v>13.319708435093077</v>
      </c>
      <c r="Y64" s="12">
        <f t="shared" si="69"/>
        <v>12.047387469471904</v>
      </c>
      <c r="Z64" s="12">
        <f t="shared" si="69"/>
        <v>16.69039300770369</v>
      </c>
      <c r="AA64" s="12">
        <f t="shared" si="69"/>
        <v>12.056091395829325</v>
      </c>
      <c r="AB64" s="12">
        <f t="shared" si="69"/>
        <v>12.510294288934929</v>
      </c>
      <c r="AC64" s="12">
        <f t="shared" si="69"/>
        <v>11.283549126432241</v>
      </c>
    </row>
    <row r="65" spans="1:34" ht="15" thickBot="1" x14ac:dyDescent="0.25">
      <c r="A65" s="20" t="s">
        <v>46</v>
      </c>
      <c r="B65" s="12">
        <f t="shared" si="67"/>
        <v>296.26199919723081</v>
      </c>
      <c r="C65" s="12">
        <f t="shared" si="63"/>
        <v>212.77956622205505</v>
      </c>
      <c r="D65" s="12">
        <f t="shared" si="64"/>
        <v>223.83499765170029</v>
      </c>
      <c r="E65" s="12">
        <f t="shared" si="65"/>
        <v>205.4936609994337</v>
      </c>
      <c r="F65" s="12">
        <f t="shared" ref="F65:AC65" si="70">+F70*5</f>
        <v>51.848884172128876</v>
      </c>
      <c r="G65" s="12">
        <f t="shared" si="70"/>
        <v>37.268713131692422</v>
      </c>
      <c r="H65" s="12">
        <f t="shared" si="70"/>
        <v>39.3819575427393</v>
      </c>
      <c r="I65" s="12">
        <f t="shared" si="70"/>
        <v>36.087041142212314</v>
      </c>
      <c r="J65" s="12">
        <f t="shared" si="70"/>
        <v>3.1743844213319732</v>
      </c>
      <c r="K65" s="12">
        <f t="shared" si="70"/>
        <v>2.2656193875634041</v>
      </c>
      <c r="L65" s="12">
        <f t="shared" si="70"/>
        <v>2.3891660717640413</v>
      </c>
      <c r="M65" s="12">
        <f t="shared" si="70"/>
        <v>2.1498316738680865</v>
      </c>
      <c r="N65" s="12">
        <f t="shared" si="70"/>
        <v>130.22349617786693</v>
      </c>
      <c r="O65" s="12">
        <f t="shared" si="70"/>
        <v>93.865487037385336</v>
      </c>
      <c r="P65" s="12">
        <f t="shared" si="70"/>
        <v>98.792871219236545</v>
      </c>
      <c r="Q65" s="12">
        <f t="shared" si="70"/>
        <v>91.065031279353107</v>
      </c>
      <c r="R65" s="12">
        <f t="shared" si="70"/>
        <v>58.541258734448618</v>
      </c>
      <c r="S65" s="12">
        <f t="shared" si="70"/>
        <v>41.628909919218408</v>
      </c>
      <c r="T65" s="12">
        <f t="shared" si="70"/>
        <v>43.810543396581181</v>
      </c>
      <c r="U65" s="12">
        <f t="shared" si="70"/>
        <v>39.914463178657989</v>
      </c>
      <c r="V65" s="12">
        <f t="shared" si="70"/>
        <v>26.5790095375657</v>
      </c>
      <c r="W65" s="12">
        <f t="shared" si="70"/>
        <v>19.225410670674322</v>
      </c>
      <c r="X65" s="12">
        <f t="shared" si="70"/>
        <v>20.116184388502852</v>
      </c>
      <c r="Y65" s="12">
        <f t="shared" si="70"/>
        <v>18.494608585383865</v>
      </c>
      <c r="Z65" s="12">
        <f t="shared" si="70"/>
        <v>25.894966153888745</v>
      </c>
      <c r="AA65" s="12">
        <f t="shared" si="70"/>
        <v>18.525426075521175</v>
      </c>
      <c r="AB65" s="12">
        <f t="shared" si="70"/>
        <v>19.344275032876382</v>
      </c>
      <c r="AC65" s="12">
        <f t="shared" si="70"/>
        <v>17.782685139958314</v>
      </c>
    </row>
    <row r="66" spans="1:34" s="18" customFormat="1" ht="16.5" thickBot="1" x14ac:dyDescent="0.3">
      <c r="A66" s="15" t="s">
        <v>305</v>
      </c>
      <c r="B66" s="16" t="str">
        <f>B61</f>
        <v>2022-2026</v>
      </c>
      <c r="C66" s="16" t="str">
        <f t="shared" ref="C66:AC66" si="71">C61</f>
        <v>2027-2031</v>
      </c>
      <c r="D66" s="16" t="str">
        <f t="shared" si="71"/>
        <v>2032-2036</v>
      </c>
      <c r="E66" s="16" t="str">
        <f t="shared" si="71"/>
        <v>2037-2041</v>
      </c>
      <c r="F66" s="16" t="str">
        <f t="shared" si="71"/>
        <v>2022-2026</v>
      </c>
      <c r="G66" s="16" t="str">
        <f t="shared" si="71"/>
        <v>2027-2031</v>
      </c>
      <c r="H66" s="16" t="str">
        <f t="shared" si="71"/>
        <v>2032-2036</v>
      </c>
      <c r="I66" s="16" t="str">
        <f t="shared" si="71"/>
        <v>2037-2041</v>
      </c>
      <c r="J66" s="16" t="str">
        <f t="shared" si="71"/>
        <v>2022-2026</v>
      </c>
      <c r="K66" s="16" t="str">
        <f t="shared" si="71"/>
        <v>2027-2031</v>
      </c>
      <c r="L66" s="16" t="str">
        <f t="shared" si="71"/>
        <v>2032-2036</v>
      </c>
      <c r="M66" s="16" t="str">
        <f t="shared" si="71"/>
        <v>2037-2041</v>
      </c>
      <c r="N66" s="16" t="str">
        <f t="shared" si="71"/>
        <v>2022-2026</v>
      </c>
      <c r="O66" s="16" t="str">
        <f t="shared" si="71"/>
        <v>2027-2031</v>
      </c>
      <c r="P66" s="16" t="str">
        <f t="shared" si="71"/>
        <v>2032-2036</v>
      </c>
      <c r="Q66" s="16" t="str">
        <f t="shared" si="71"/>
        <v>2037-2041</v>
      </c>
      <c r="R66" s="16" t="str">
        <f t="shared" si="71"/>
        <v>2022-2026</v>
      </c>
      <c r="S66" s="16" t="str">
        <f t="shared" si="71"/>
        <v>2027-2031</v>
      </c>
      <c r="T66" s="16" t="str">
        <f t="shared" si="71"/>
        <v>2032-2036</v>
      </c>
      <c r="U66" s="16" t="str">
        <f t="shared" si="71"/>
        <v>2037-2041</v>
      </c>
      <c r="V66" s="16" t="str">
        <f t="shared" si="71"/>
        <v>2022-2026</v>
      </c>
      <c r="W66" s="16" t="str">
        <f t="shared" si="71"/>
        <v>2027-2031</v>
      </c>
      <c r="X66" s="16" t="str">
        <f t="shared" si="71"/>
        <v>2032-2036</v>
      </c>
      <c r="Y66" s="16" t="str">
        <f t="shared" si="71"/>
        <v>2037-2041</v>
      </c>
      <c r="Z66" s="16" t="str">
        <f t="shared" si="71"/>
        <v>2022-2026</v>
      </c>
      <c r="AA66" s="16" t="str">
        <f t="shared" si="71"/>
        <v>2027-2031</v>
      </c>
      <c r="AB66" s="16" t="str">
        <f t="shared" si="71"/>
        <v>2032-2036</v>
      </c>
      <c r="AC66" s="16" t="str">
        <f t="shared" si="71"/>
        <v>2037-2041</v>
      </c>
      <c r="AD66" s="4"/>
    </row>
    <row r="67" spans="1:34" x14ac:dyDescent="0.2">
      <c r="A67" s="20" t="s">
        <v>43</v>
      </c>
      <c r="B67" s="12">
        <f>+F67+J67+N67+R67+V67+Z67</f>
        <v>468.92968684903053</v>
      </c>
      <c r="C67" s="12">
        <f t="shared" ref="C67:C70" si="72">+G67+K67+O67+S67+W67+AA67</f>
        <v>22.886069603606977</v>
      </c>
      <c r="D67" s="12">
        <f t="shared" ref="D67:D70" si="73">+H67+L67+P67+T67+X67+AB67</f>
        <v>20.732291752771001</v>
      </c>
      <c r="E67" s="12">
        <f t="shared" ref="E67:E70" si="74">+I67+M67+Q67+U67+Y67+AC67</f>
        <v>16.979403437910733</v>
      </c>
      <c r="F67" s="52">
        <f>'7. S2 User HoTTC and High'!H29</f>
        <v>58.135565584795906</v>
      </c>
      <c r="G67" s="52">
        <f>'7. S2 User HoTTC and High'!I29</f>
        <v>4.3935449934247348</v>
      </c>
      <c r="H67" s="52">
        <f>'7. S2 User HoTTC and High'!J29</f>
        <v>4.0371369528461676</v>
      </c>
      <c r="I67" s="52">
        <f>'7. S2 User HoTTC and High'!K29</f>
        <v>3.2874845012210501</v>
      </c>
      <c r="J67" s="52">
        <f>'7. S2 User HoTTC and High'!H41</f>
        <v>4.3995513891605853</v>
      </c>
      <c r="K67" s="52">
        <f>'7. S2 User HoTTC and High'!I41</f>
        <v>0.11832430020665025</v>
      </c>
      <c r="L67" s="52">
        <f>'7. S2 User HoTTC and High'!J41</f>
        <v>0.10826084914521882</v>
      </c>
      <c r="M67" s="52">
        <f>'7. S2 User HoTTC and High'!K41</f>
        <v>9.5495021604356967E-2</v>
      </c>
      <c r="N67" s="52">
        <f>'7. S2 User HoTTC and High'!H53</f>
        <v>277.91145230917323</v>
      </c>
      <c r="O67" s="52">
        <f>'7. S2 User HoTTC and High'!I53</f>
        <v>10.994053635168187</v>
      </c>
      <c r="P67" s="52">
        <f>'7. S2 User HoTTC and High'!J53</f>
        <v>10.009364550065682</v>
      </c>
      <c r="Q67" s="52">
        <f>'7. S2 User HoTTC and High'!K53</f>
        <v>8.3166840127746937</v>
      </c>
      <c r="R67" s="52">
        <f>'7. S2 User HoTTC and High'!H65</f>
        <v>63.301884423906735</v>
      </c>
      <c r="S67" s="52">
        <f>'7. S2 User HoTTC and High'!I65</f>
        <v>3.4721118260379411</v>
      </c>
      <c r="T67" s="52">
        <f>'7. S2 User HoTTC and High'!J65</f>
        <v>3.0631448431335899</v>
      </c>
      <c r="U67" s="52">
        <f>'7. S2 User HoTTC and High'!K65</f>
        <v>2.3995110839751601</v>
      </c>
      <c r="V67" s="52">
        <f>'7. S2 User HoTTC and High'!H77</f>
        <v>36.996488155087853</v>
      </c>
      <c r="W67" s="52">
        <f>'7. S2 User HoTTC and High'!I77</f>
        <v>2.1447128498966634</v>
      </c>
      <c r="X67" s="52">
        <f>'7. S2 User HoTTC and High'!J77</f>
        <v>1.9608945143716086</v>
      </c>
      <c r="Y67" s="52">
        <f>'7. S2 User HoTTC and High'!K77</f>
        <v>1.5894489949276454</v>
      </c>
      <c r="Z67" s="52">
        <f>'7. S2 User HoTTC and High'!H89</f>
        <v>28.184744986906196</v>
      </c>
      <c r="AA67" s="52">
        <f>'7. S2 User HoTTC and High'!I89</f>
        <v>1.7633219988728026</v>
      </c>
      <c r="AB67" s="52">
        <f>'7. S2 User HoTTC and High'!J89</f>
        <v>1.5534900432087311</v>
      </c>
      <c r="AC67" s="52">
        <f>'7. S2 User HoTTC and High'!K89</f>
        <v>1.2907798234078267</v>
      </c>
      <c r="AD67" s="13">
        <f>SUM(F67:AC70)</f>
        <v>994.99999999999818</v>
      </c>
      <c r="AE67" s="135">
        <f>+B67-'7. S2 User HoTTC and High'!H13</f>
        <v>-0.15126764091866107</v>
      </c>
      <c r="AF67" s="135">
        <f>+C67-'7. S2 User HoTTC and High'!I13</f>
        <v>-6.0396132539608516E-14</v>
      </c>
      <c r="AG67" s="135">
        <f>+D67-'7. S2 User HoTTC and High'!J13</f>
        <v>4.6185277824406512E-14</v>
      </c>
      <c r="AH67" s="135">
        <f>+E67-'7. S2 User HoTTC and High'!K13</f>
        <v>-2.7000623958883807E-13</v>
      </c>
    </row>
    <row r="68" spans="1:34" x14ac:dyDescent="0.2">
      <c r="A68" s="20" t="s">
        <v>44</v>
      </c>
      <c r="B68" s="12">
        <f t="shared" ref="B68:B70" si="75">+F68+J68+N68+R68+V68+Z68</f>
        <v>38.167965885572045</v>
      </c>
      <c r="C68" s="12">
        <f t="shared" si="72"/>
        <v>25.375341067067424</v>
      </c>
      <c r="D68" s="12">
        <f t="shared" si="73"/>
        <v>24.852282218673682</v>
      </c>
      <c r="E68" s="12">
        <f t="shared" si="74"/>
        <v>20.955954489949011</v>
      </c>
      <c r="F68" s="52">
        <f>'7. S2 User HoTTC and High'!H30</f>
        <v>6.7547100336634438</v>
      </c>
      <c r="G68" s="52">
        <f>'7. S2 User HoTTC and High'!I30</f>
        <v>4.3835280856659509</v>
      </c>
      <c r="H68" s="52">
        <f>'7. S2 User HoTTC and High'!J30</f>
        <v>4.3075934623332994</v>
      </c>
      <c r="I68" s="52">
        <f>'7. S2 User HoTTC and High'!K30</f>
        <v>3.6884839376290834</v>
      </c>
      <c r="J68" s="52">
        <f>'7. S2 User HoTTC and High'!H42</f>
        <v>0.34198070374539991</v>
      </c>
      <c r="K68" s="52">
        <f>'7. S2 User HoTTC and High'!I42</f>
        <v>0.2274306781889911</v>
      </c>
      <c r="L68" s="52">
        <f>'7. S2 User HoTTC and High'!J42</f>
        <v>0.2158088014277659</v>
      </c>
      <c r="M68" s="52">
        <f>'7. S2 User HoTTC and High'!K42</f>
        <v>0.16197679879766785</v>
      </c>
      <c r="N68" s="52">
        <f>'7. S2 User HoTTC and High'!H54</f>
        <v>18.364435560198999</v>
      </c>
      <c r="O68" s="52">
        <f>'7. S2 User HoTTC and High'!I54</f>
        <v>12.453362859289923</v>
      </c>
      <c r="P68" s="52">
        <f>'7. S2 User HoTTC and High'!J54</f>
        <v>11.956094871313079</v>
      </c>
      <c r="Q68" s="52">
        <f>'7. S2 User HoTTC and High'!K54</f>
        <v>10.10586408040572</v>
      </c>
      <c r="R68" s="52">
        <f>'7. S2 User HoTTC and High'!H66</f>
        <v>6.3256966309826099</v>
      </c>
      <c r="S68" s="52">
        <f>'7. S2 User HoTTC and High'!I66</f>
        <v>4.1532472290061921</v>
      </c>
      <c r="T68" s="52">
        <f>'7. S2 User HoTTC and High'!J66</f>
        <v>4.1518185233890952</v>
      </c>
      <c r="U68" s="52">
        <f>'7. S2 User HoTTC and High'!K66</f>
        <v>3.4599678282922608</v>
      </c>
      <c r="V68" s="52">
        <f>'7. S2 User HoTTC and High'!H78</f>
        <v>3.3300121260417828</v>
      </c>
      <c r="W68" s="52">
        <f>'7. S2 User HoTTC and High'!I78</f>
        <v>2.1647507044899372</v>
      </c>
      <c r="X68" s="52">
        <f>'7. S2 User HoTTC and High'!J78</f>
        <v>2.1657443171144224</v>
      </c>
      <c r="Y68" s="52">
        <f>'7. S2 User HoTTC and High'!K78</f>
        <v>1.8408329889159927</v>
      </c>
      <c r="Z68" s="52">
        <f>'7. S2 User HoTTC and High'!H90</f>
        <v>3.0511308309398095</v>
      </c>
      <c r="AA68" s="52">
        <f>'7. S2 User HoTTC and High'!I90</f>
        <v>1.9930215104264353</v>
      </c>
      <c r="AB68" s="52">
        <f>'7. S2 User HoTTC and High'!J90</f>
        <v>2.0552222430960176</v>
      </c>
      <c r="AC68" s="52">
        <f>'7. S2 User HoTTC and High'!K90</f>
        <v>1.6988288559082887</v>
      </c>
      <c r="AE68" s="135">
        <f>+B68-'7. S2 User HoTTC and High'!H14</f>
        <v>-1.2312247059824699E-2</v>
      </c>
      <c r="AF68" s="135">
        <f>+C68-'7. S2 User HoTTC and High'!I14</f>
        <v>-7.1054273576010019E-14</v>
      </c>
      <c r="AG68" s="135">
        <f>+D68-'7. S2 User HoTTC and High'!J14</f>
        <v>5.3290705182007514E-14</v>
      </c>
      <c r="AH68" s="135">
        <f>+E68-'7. S2 User HoTTC and High'!K14</f>
        <v>-3.3395508580724709E-13</v>
      </c>
    </row>
    <row r="69" spans="1:34" x14ac:dyDescent="0.2">
      <c r="A69" s="20" t="s">
        <v>45</v>
      </c>
      <c r="B69" s="12">
        <f t="shared" si="75"/>
        <v>53.649947425951268</v>
      </c>
      <c r="C69" s="12">
        <f t="shared" si="72"/>
        <v>38.382676084914543</v>
      </c>
      <c r="D69" s="12">
        <f t="shared" si="73"/>
        <v>40.248426498215252</v>
      </c>
      <c r="E69" s="12">
        <f t="shared" si="74"/>
        <v>36.165909872252065</v>
      </c>
      <c r="F69" s="52">
        <f>'7. S2 User HoTTC and High'!H31</f>
        <v>6.2874912209480893</v>
      </c>
      <c r="G69" s="52">
        <f>'7. S2 User HoTTC and High'!I31</f>
        <v>4.6431275596467874</v>
      </c>
      <c r="H69" s="52">
        <f>'7. S2 User HoTTC and High'!J31</f>
        <v>4.8790095810633396</v>
      </c>
      <c r="I69" s="52">
        <f>'7. S2 User HoTTC and High'!K31</f>
        <v>4.4186842006386486</v>
      </c>
      <c r="J69" s="52">
        <f>'7. S2 User HoTTC and High'!H43</f>
        <v>0.38015976496222192</v>
      </c>
      <c r="K69" s="52">
        <f>'7. S2 User HoTTC and High'!I43</f>
        <v>0.27212433777944761</v>
      </c>
      <c r="L69" s="52">
        <f>'7. S2 User HoTTC and High'!J43</f>
        <v>0.28070562652639486</v>
      </c>
      <c r="M69" s="52">
        <f>'7. S2 User HoTTC and High'!K43</f>
        <v>0.26751206086792761</v>
      </c>
      <c r="N69" s="52">
        <f>'7. S2 User HoTTC and High'!H55</f>
        <v>30.126494287777561</v>
      </c>
      <c r="O69" s="52">
        <f>'7. S2 User HoTTC and High'!I55</f>
        <v>21.390400995679222</v>
      </c>
      <c r="P69" s="52">
        <f>'7. S2 User HoTTC and High'!J55</f>
        <v>22.576163591959265</v>
      </c>
      <c r="Q69" s="52">
        <f>'7. S2 User HoTTC and High'!K55</f>
        <v>20.082536952846006</v>
      </c>
      <c r="R69" s="52">
        <f>'7. S2 User HoTTC and High'!H67</f>
        <v>10.009283034452297</v>
      </c>
      <c r="S69" s="52">
        <f>'7. S2 User HoTTC and High'!I67</f>
        <v>7.122454677813252</v>
      </c>
      <c r="T69" s="52">
        <f>'7. S2 User HoTTC and High'!J67</f>
        <v>7.3465471538606577</v>
      </c>
      <c r="U69" s="52">
        <f>'7. S2 User HoTTC and High'!K67</f>
        <v>6.7309893387186523</v>
      </c>
      <c r="V69" s="52">
        <f>'7. S2 User HoTTC and High'!H79</f>
        <v>3.5084405162703596</v>
      </c>
      <c r="W69" s="52">
        <f>'7. S2 User HoTTC and High'!I79</f>
        <v>2.5433502348299686</v>
      </c>
      <c r="X69" s="52">
        <f>'7. S2 User HoTTC and High'!J79</f>
        <v>2.6639416870186152</v>
      </c>
      <c r="Y69" s="52">
        <f>'7. S2 User HoTTC and High'!K79</f>
        <v>2.4094774938943808</v>
      </c>
      <c r="Z69" s="52">
        <f>'7. S2 User HoTTC and High'!H91</f>
        <v>3.3380786015407384</v>
      </c>
      <c r="AA69" s="52">
        <f>'7. S2 User HoTTC and High'!I91</f>
        <v>2.411218279165865</v>
      </c>
      <c r="AB69" s="52">
        <f>'7. S2 User HoTTC and High'!J91</f>
        <v>2.5020588577869858</v>
      </c>
      <c r="AC69" s="52">
        <f>'7. S2 User HoTTC and High'!K91</f>
        <v>2.2567098252864484</v>
      </c>
      <c r="AE69" s="135">
        <f>+B69-'7. S2 User HoTTC and High'!H15</f>
        <v>-1.7306434653491465E-2</v>
      </c>
      <c r="AF69" s="135">
        <f>+C69-'7. S2 User HoTTC and High'!I15</f>
        <v>-1.0658141036401503E-13</v>
      </c>
      <c r="AG69" s="135">
        <f>+D69-'7. S2 User HoTTC and High'!J15</f>
        <v>7.1054273576010019E-14</v>
      </c>
      <c r="AH69" s="135">
        <f>+E69-'7. S2 User HoTTC and High'!K15</f>
        <v>-5.7553961596568115E-13</v>
      </c>
    </row>
    <row r="70" spans="1:34" ht="15" thickBot="1" x14ac:dyDescent="0.25">
      <c r="A70" s="21" t="s">
        <v>46</v>
      </c>
      <c r="B70" s="12">
        <f t="shared" si="75"/>
        <v>59.25239983944617</v>
      </c>
      <c r="C70" s="12">
        <f t="shared" si="72"/>
        <v>42.555913244411009</v>
      </c>
      <c r="D70" s="12">
        <f t="shared" si="73"/>
        <v>44.766999530340058</v>
      </c>
      <c r="E70" s="12">
        <f t="shared" si="74"/>
        <v>41.098732199886726</v>
      </c>
      <c r="F70" s="52">
        <f>'7. S2 User HoTTC and High'!H32</f>
        <v>10.369776834425775</v>
      </c>
      <c r="G70" s="52">
        <f>'7. S2 User HoTTC and High'!I32</f>
        <v>7.4537426263384852</v>
      </c>
      <c r="H70" s="52">
        <f>'7. S2 User HoTTC and High'!J32</f>
        <v>7.8763915085478597</v>
      </c>
      <c r="I70" s="52">
        <f>'7. S2 User HoTTC and High'!K32</f>
        <v>7.2174082284424621</v>
      </c>
      <c r="J70" s="52">
        <f>'7. S2 User HoTTC and High'!H44</f>
        <v>0.63487688426639466</v>
      </c>
      <c r="K70" s="52">
        <f>'7. S2 User HoTTC and High'!I44</f>
        <v>0.45312387751268079</v>
      </c>
      <c r="L70" s="52">
        <f>'7. S2 User HoTTC and High'!J44</f>
        <v>0.47783321435280823</v>
      </c>
      <c r="M70" s="52">
        <f>'7. S2 User HoTTC and High'!K44</f>
        <v>0.42996633477361734</v>
      </c>
      <c r="N70" s="52">
        <f>'7. S2 User HoTTC and High'!H56</f>
        <v>26.044699235573386</v>
      </c>
      <c r="O70" s="52">
        <f>'7. S2 User HoTTC and High'!I56</f>
        <v>18.773097407477067</v>
      </c>
      <c r="P70" s="52">
        <f>'7. S2 User HoTTC and High'!J56</f>
        <v>19.75857424384731</v>
      </c>
      <c r="Q70" s="52">
        <f>'7. S2 User HoTTC and High'!K56</f>
        <v>18.213006255870621</v>
      </c>
      <c r="R70" s="52">
        <f>'7. S2 User HoTTC and High'!H68</f>
        <v>11.708251746889724</v>
      </c>
      <c r="S70" s="52">
        <f>'7. S2 User HoTTC and High'!I68</f>
        <v>8.3257819838436813</v>
      </c>
      <c r="T70" s="52">
        <f>'7. S2 User HoTTC and High'!J68</f>
        <v>8.7621086793162366</v>
      </c>
      <c r="U70" s="52">
        <f>'7. S2 User HoTTC and High'!K68</f>
        <v>7.9828926357315977</v>
      </c>
      <c r="V70" s="52">
        <f>'7. S2 User HoTTC and High'!H80</f>
        <v>5.3158019075131397</v>
      </c>
      <c r="W70" s="52">
        <f>'7. S2 User HoTTC and High'!I80</f>
        <v>3.8450821341348642</v>
      </c>
      <c r="X70" s="52">
        <f>'7. S2 User HoTTC and High'!J80</f>
        <v>4.0232368777005707</v>
      </c>
      <c r="Y70" s="52">
        <f>'7. S2 User HoTTC and High'!K80</f>
        <v>3.6989217170767734</v>
      </c>
      <c r="Z70" s="52">
        <f>'7. S2 User HoTTC and High'!H92</f>
        <v>5.1789932307777491</v>
      </c>
      <c r="AA70" s="52">
        <f>'7. S2 User HoTTC and High'!I92</f>
        <v>3.7050852151042353</v>
      </c>
      <c r="AB70" s="52">
        <f>'7. S2 User HoTTC and High'!J92</f>
        <v>3.8688550065752763</v>
      </c>
      <c r="AC70" s="52">
        <f>'7. S2 User HoTTC and High'!K92</f>
        <v>3.5565370279916628</v>
      </c>
      <c r="AE70" s="135">
        <f>+B70-'7. S2 User HoTTC and High'!H16</f>
        <v>-1.9113677367514015E-2</v>
      </c>
      <c r="AF70" s="135">
        <f>+C70-'7. S2 User HoTTC and High'!I16</f>
        <v>-1.2079226507921703E-13</v>
      </c>
      <c r="AG70" s="135">
        <f>+D70-'7. S2 User HoTTC and High'!J16</f>
        <v>9.2370555648813024E-14</v>
      </c>
      <c r="AH70" s="135">
        <f>+E70-'7. S2 User HoTTC and High'!K16</f>
        <v>-6.6791017161449417E-13</v>
      </c>
    </row>
    <row r="71" spans="1:34" ht="15" x14ac:dyDescent="0.25">
      <c r="A71" s="22" t="s">
        <v>48</v>
      </c>
      <c r="B71" s="23">
        <f t="shared" ref="B71:AC71" si="76">SUM(B62:B65)</f>
        <v>3100</v>
      </c>
      <c r="C71" s="23">
        <f t="shared" si="76"/>
        <v>645.99999999999977</v>
      </c>
      <c r="D71" s="23">
        <f t="shared" si="76"/>
        <v>653</v>
      </c>
      <c r="E71" s="23">
        <f t="shared" si="76"/>
        <v>575.99999999999272</v>
      </c>
      <c r="F71" s="23">
        <f>SUM(F62:F65)</f>
        <v>407.73771836916609</v>
      </c>
      <c r="G71" s="23">
        <f t="shared" si="76"/>
        <v>104.36971632537978</v>
      </c>
      <c r="H71" s="23">
        <f t="shared" si="76"/>
        <v>105.50065752395334</v>
      </c>
      <c r="I71" s="23">
        <f t="shared" si="76"/>
        <v>93.060304339656227</v>
      </c>
      <c r="J71" s="23">
        <f t="shared" si="76"/>
        <v>28.782843710673006</v>
      </c>
      <c r="K71" s="23">
        <f t="shared" si="76"/>
        <v>5.355015968438849</v>
      </c>
      <c r="L71" s="23">
        <f t="shared" si="76"/>
        <v>5.4130424572609392</v>
      </c>
      <c r="M71" s="23">
        <f t="shared" si="76"/>
        <v>4.7747510802178486</v>
      </c>
      <c r="N71" s="23">
        <f t="shared" si="76"/>
        <v>1762.235406963616</v>
      </c>
      <c r="O71" s="23">
        <f t="shared" si="76"/>
        <v>318.05457448807198</v>
      </c>
      <c r="P71" s="23">
        <f t="shared" si="76"/>
        <v>321.50098628592667</v>
      </c>
      <c r="Q71" s="23">
        <f t="shared" si="76"/>
        <v>283.59045650948519</v>
      </c>
      <c r="R71" s="23">
        <f t="shared" si="76"/>
        <v>456.72557918115683</v>
      </c>
      <c r="S71" s="23">
        <f t="shared" si="76"/>
        <v>115.36797858350533</v>
      </c>
      <c r="T71" s="23">
        <f t="shared" si="76"/>
        <v>116.61809599849789</v>
      </c>
      <c r="U71" s="23">
        <f t="shared" si="76"/>
        <v>102.86680443358836</v>
      </c>
      <c r="V71" s="23">
        <f t="shared" si="76"/>
        <v>245.75371352456568</v>
      </c>
      <c r="W71" s="23">
        <f t="shared" si="76"/>
        <v>53.489479616757166</v>
      </c>
      <c r="X71" s="23">
        <f t="shared" si="76"/>
        <v>54.069086981026082</v>
      </c>
      <c r="Y71" s="23">
        <f t="shared" si="76"/>
        <v>47.693405974073954</v>
      </c>
      <c r="Z71" s="23">
        <f t="shared" si="76"/>
        <v>198.76473825082246</v>
      </c>
      <c r="AA71" s="23">
        <f t="shared" si="76"/>
        <v>49.363235017846691</v>
      </c>
      <c r="AB71" s="23">
        <f t="shared" si="76"/>
        <v>49.898130753335053</v>
      </c>
      <c r="AC71" s="23">
        <f t="shared" si="76"/>
        <v>44.014277662971132</v>
      </c>
      <c r="AD71" s="13">
        <f>SUM(F71:AC71)</f>
        <v>4974.9999999999918</v>
      </c>
    </row>
    <row r="72" spans="1:34" ht="15.75" thickBot="1" x14ac:dyDescent="0.3">
      <c r="A72" s="24" t="s">
        <v>49</v>
      </c>
      <c r="B72" s="25">
        <f t="shared" ref="B72:AC72" si="77">SUM(B67:B70)</f>
        <v>620</v>
      </c>
      <c r="C72" s="25">
        <f t="shared" si="77"/>
        <v>129.19999999999996</v>
      </c>
      <c r="D72" s="25">
        <f t="shared" si="77"/>
        <v>130.6</v>
      </c>
      <c r="E72" s="25">
        <f t="shared" si="77"/>
        <v>115.19999999999852</v>
      </c>
      <c r="F72" s="25">
        <f t="shared" si="77"/>
        <v>81.547543673833218</v>
      </c>
      <c r="G72" s="25">
        <f t="shared" si="77"/>
        <v>20.873943265075958</v>
      </c>
      <c r="H72" s="25">
        <f t="shared" si="77"/>
        <v>21.100131504790667</v>
      </c>
      <c r="I72" s="25">
        <f t="shared" si="77"/>
        <v>18.612060867931245</v>
      </c>
      <c r="J72" s="25">
        <f t="shared" si="77"/>
        <v>5.7565687421346015</v>
      </c>
      <c r="K72" s="25">
        <f t="shared" si="77"/>
        <v>1.0710031936877698</v>
      </c>
      <c r="L72" s="25">
        <f t="shared" si="77"/>
        <v>1.0826084914521878</v>
      </c>
      <c r="M72" s="25">
        <f t="shared" si="77"/>
        <v>0.95495021604356978</v>
      </c>
      <c r="N72" s="25">
        <f t="shared" si="77"/>
        <v>352.44708139272319</v>
      </c>
      <c r="O72" s="25">
        <f t="shared" si="77"/>
        <v>63.6109148976144</v>
      </c>
      <c r="P72" s="25">
        <f t="shared" si="77"/>
        <v>64.300197257185332</v>
      </c>
      <c r="Q72" s="25">
        <f t="shared" si="77"/>
        <v>56.718091301897047</v>
      </c>
      <c r="R72" s="25">
        <f t="shared" si="77"/>
        <v>91.345115836231372</v>
      </c>
      <c r="S72" s="25">
        <f t="shared" si="77"/>
        <v>23.073595716701064</v>
      </c>
      <c r="T72" s="25">
        <f t="shared" si="77"/>
        <v>23.323619199699579</v>
      </c>
      <c r="U72" s="25">
        <f t="shared" si="77"/>
        <v>20.573360886717673</v>
      </c>
      <c r="V72" s="25">
        <f t="shared" si="77"/>
        <v>49.150742704913135</v>
      </c>
      <c r="W72" s="25">
        <f t="shared" si="77"/>
        <v>10.697895923351433</v>
      </c>
      <c r="X72" s="25">
        <f t="shared" si="77"/>
        <v>10.813817396205216</v>
      </c>
      <c r="Y72" s="25">
        <f t="shared" si="77"/>
        <v>9.5386811948147923</v>
      </c>
      <c r="Z72" s="25">
        <f t="shared" si="77"/>
        <v>39.752947650164494</v>
      </c>
      <c r="AA72" s="25">
        <f t="shared" si="77"/>
        <v>9.8726470035693374</v>
      </c>
      <c r="AB72" s="25">
        <f t="shared" si="77"/>
        <v>9.9796261506670092</v>
      </c>
      <c r="AC72" s="25">
        <f t="shared" si="77"/>
        <v>8.8028555325942257</v>
      </c>
      <c r="AD72" s="13">
        <f>SUM(F72:AC72)</f>
        <v>994.99999999999852</v>
      </c>
    </row>
    <row r="73" spans="1:34" ht="15.75" thickBot="1" x14ac:dyDescent="0.3">
      <c r="A73" s="26" t="s">
        <v>50</v>
      </c>
      <c r="B73" s="27">
        <f>B71</f>
        <v>3100</v>
      </c>
      <c r="C73" s="25">
        <f>C71+B71</f>
        <v>3746</v>
      </c>
      <c r="D73" s="25">
        <f>C73+D71</f>
        <v>4399</v>
      </c>
      <c r="E73" s="25">
        <f>D73+E71</f>
        <v>4974.9999999999927</v>
      </c>
      <c r="F73" s="27">
        <f>F71</f>
        <v>407.73771836916609</v>
      </c>
      <c r="G73" s="25">
        <f>G71+F71</f>
        <v>512.10743469454587</v>
      </c>
      <c r="H73" s="25">
        <f>G73+H71</f>
        <v>617.60809221849922</v>
      </c>
      <c r="I73" s="25">
        <f>H73+I71</f>
        <v>710.66839655815545</v>
      </c>
      <c r="J73" s="27">
        <f>J71</f>
        <v>28.782843710673006</v>
      </c>
      <c r="K73" s="25">
        <f>K71+J71</f>
        <v>34.137859679111855</v>
      </c>
      <c r="L73" s="25">
        <f>K73+L71</f>
        <v>39.550902136372798</v>
      </c>
      <c r="M73" s="25">
        <f>L73+M71</f>
        <v>44.325653216590645</v>
      </c>
      <c r="N73" s="27">
        <f>N71</f>
        <v>1762.235406963616</v>
      </c>
      <c r="O73" s="25">
        <f>O71+N71</f>
        <v>2080.2899814516882</v>
      </c>
      <c r="P73" s="25">
        <f>O73+P71</f>
        <v>2401.7909677376147</v>
      </c>
      <c r="Q73" s="25">
        <f>P73+Q71</f>
        <v>2685.3814242470999</v>
      </c>
      <c r="R73" s="27">
        <f>R71</f>
        <v>456.72557918115683</v>
      </c>
      <c r="S73" s="25">
        <f>S71+R71</f>
        <v>572.09355776466214</v>
      </c>
      <c r="T73" s="25">
        <f>S73+T71</f>
        <v>688.71165376316003</v>
      </c>
      <c r="U73" s="25">
        <f>T73+U71</f>
        <v>791.57845819674844</v>
      </c>
      <c r="V73" s="27">
        <f>V71</f>
        <v>245.75371352456568</v>
      </c>
      <c r="W73" s="25">
        <f>W71+V71</f>
        <v>299.24319314132288</v>
      </c>
      <c r="X73" s="25">
        <f>W73+X71</f>
        <v>353.31228012234897</v>
      </c>
      <c r="Y73" s="25">
        <f>X73+Y71</f>
        <v>401.00568609642289</v>
      </c>
      <c r="Z73" s="27">
        <f>Z71</f>
        <v>198.76473825082246</v>
      </c>
      <c r="AA73" s="25">
        <f>AA71+Z71</f>
        <v>248.12797326866917</v>
      </c>
      <c r="AB73" s="25">
        <f>AA73+AB71</f>
        <v>298.02610402200423</v>
      </c>
      <c r="AC73" s="25">
        <f>AB73+AC71</f>
        <v>342.04038168497539</v>
      </c>
    </row>
    <row r="74" spans="1:34" ht="15.75" customHeight="1" thickBot="1" x14ac:dyDescent="0.25">
      <c r="B74" s="349" t="str">
        <f>B60</f>
        <v>Constrained Total</v>
      </c>
      <c r="C74" s="350"/>
      <c r="D74" s="350"/>
      <c r="E74" s="351"/>
      <c r="F74" s="349" t="str">
        <f>F46</f>
        <v>Buckie HMA</v>
      </c>
      <c r="G74" s="350"/>
      <c r="H74" s="350"/>
      <c r="I74" s="351"/>
      <c r="J74" s="354" t="str">
        <f>J46</f>
        <v>Caringorms National Park HMA</v>
      </c>
      <c r="K74" s="355"/>
      <c r="L74" s="355"/>
      <c r="M74" s="355"/>
      <c r="N74" s="354" t="str">
        <f>N46</f>
        <v>Elgin HMA</v>
      </c>
      <c r="O74" s="355"/>
      <c r="P74" s="355"/>
      <c r="Q74" s="355"/>
      <c r="R74" s="354" t="str">
        <f>R46</f>
        <v>Forres HMA</v>
      </c>
      <c r="S74" s="355"/>
      <c r="T74" s="355"/>
      <c r="U74" s="355"/>
      <c r="V74" s="354" t="str">
        <f>V46</f>
        <v>Keith HMA</v>
      </c>
      <c r="W74" s="355"/>
      <c r="X74" s="355"/>
      <c r="Y74" s="355"/>
      <c r="Z74" s="358" t="str">
        <f>Z46</f>
        <v>Speyside HMA</v>
      </c>
      <c r="AA74" s="359"/>
      <c r="AB74" s="359"/>
      <c r="AC74" s="359"/>
    </row>
    <row r="75" spans="1:34" s="18" customFormat="1" ht="16.5" thickBot="1" x14ac:dyDescent="0.3">
      <c r="A75" s="15" t="s">
        <v>306</v>
      </c>
      <c r="B75" s="16" t="str">
        <f>B66</f>
        <v>2022-2026</v>
      </c>
      <c r="C75" s="16" t="str">
        <f t="shared" ref="C75:AC75" si="78">C66</f>
        <v>2027-2031</v>
      </c>
      <c r="D75" s="16" t="str">
        <f t="shared" si="78"/>
        <v>2032-2036</v>
      </c>
      <c r="E75" s="16" t="str">
        <f t="shared" si="78"/>
        <v>2037-2041</v>
      </c>
      <c r="F75" s="16" t="str">
        <f t="shared" si="78"/>
        <v>2022-2026</v>
      </c>
      <c r="G75" s="16" t="str">
        <f t="shared" si="78"/>
        <v>2027-2031</v>
      </c>
      <c r="H75" s="16" t="str">
        <f t="shared" si="78"/>
        <v>2032-2036</v>
      </c>
      <c r="I75" s="16" t="str">
        <f t="shared" si="78"/>
        <v>2037-2041</v>
      </c>
      <c r="J75" s="16" t="str">
        <f t="shared" si="78"/>
        <v>2022-2026</v>
      </c>
      <c r="K75" s="16" t="str">
        <f t="shared" si="78"/>
        <v>2027-2031</v>
      </c>
      <c r="L75" s="16" t="str">
        <f t="shared" si="78"/>
        <v>2032-2036</v>
      </c>
      <c r="M75" s="16" t="str">
        <f t="shared" si="78"/>
        <v>2037-2041</v>
      </c>
      <c r="N75" s="16" t="str">
        <f t="shared" si="78"/>
        <v>2022-2026</v>
      </c>
      <c r="O75" s="16" t="str">
        <f t="shared" si="78"/>
        <v>2027-2031</v>
      </c>
      <c r="P75" s="16" t="str">
        <f t="shared" si="78"/>
        <v>2032-2036</v>
      </c>
      <c r="Q75" s="16" t="str">
        <f t="shared" si="78"/>
        <v>2037-2041</v>
      </c>
      <c r="R75" s="16" t="str">
        <f t="shared" si="78"/>
        <v>2022-2026</v>
      </c>
      <c r="S75" s="16" t="str">
        <f t="shared" si="78"/>
        <v>2027-2031</v>
      </c>
      <c r="T75" s="16" t="str">
        <f t="shared" si="78"/>
        <v>2032-2036</v>
      </c>
      <c r="U75" s="16" t="str">
        <f t="shared" si="78"/>
        <v>2037-2041</v>
      </c>
      <c r="V75" s="16" t="str">
        <f t="shared" si="78"/>
        <v>2022-2026</v>
      </c>
      <c r="W75" s="16" t="str">
        <f t="shared" si="78"/>
        <v>2027-2031</v>
      </c>
      <c r="X75" s="16" t="str">
        <f t="shared" si="78"/>
        <v>2032-2036</v>
      </c>
      <c r="Y75" s="16" t="str">
        <f t="shared" si="78"/>
        <v>2037-2041</v>
      </c>
      <c r="Z75" s="16" t="str">
        <f t="shared" si="78"/>
        <v>2022-2026</v>
      </c>
      <c r="AA75" s="16" t="str">
        <f t="shared" si="78"/>
        <v>2027-2031</v>
      </c>
      <c r="AB75" s="16" t="str">
        <f t="shared" si="78"/>
        <v>2032-2036</v>
      </c>
      <c r="AC75" s="16" t="str">
        <f t="shared" si="78"/>
        <v>2037-2041</v>
      </c>
      <c r="AD75" s="4"/>
    </row>
    <row r="76" spans="1:34" x14ac:dyDescent="0.2">
      <c r="A76" s="19" t="s">
        <v>43</v>
      </c>
      <c r="B76" s="12">
        <f>+F76+J76+N76+R76+V76+Z76</f>
        <v>2429.7057366563545</v>
      </c>
      <c r="C76" s="12">
        <f t="shared" ref="C76:C79" si="79">+G76+K76+O76+S76+W76+AA76</f>
        <v>191.03004405574814</v>
      </c>
      <c r="D76" s="12">
        <f t="shared" ref="D76:D79" si="80">+H76+L76+P76+T76+X76+AB76</f>
        <v>172.35518669967666</v>
      </c>
      <c r="E76" s="12">
        <f t="shared" ref="E76:E79" si="81">+I76+M76+Q76+U76+Y76+AC76</f>
        <v>146.92218610099687</v>
      </c>
      <c r="F76" s="12">
        <f>+F81*5</f>
        <v>309.78879080335543</v>
      </c>
      <c r="G76" s="12">
        <f t="shared" ref="G76:AC76" si="82">+G81*5</f>
        <v>36.689940387958664</v>
      </c>
      <c r="H76" s="12">
        <f t="shared" si="82"/>
        <v>33.571821440165998</v>
      </c>
      <c r="I76" s="12">
        <f t="shared" si="82"/>
        <v>28.453034152654126</v>
      </c>
      <c r="J76" s="12">
        <f t="shared" si="82"/>
        <v>1.5121473897734061</v>
      </c>
      <c r="K76" s="12">
        <f t="shared" si="82"/>
        <v>0.98744563598549717</v>
      </c>
      <c r="L76" s="12">
        <f t="shared" si="82"/>
        <v>0.89852212837809475</v>
      </c>
      <c r="M76" s="12">
        <f t="shared" si="82"/>
        <v>0.82751408857228448</v>
      </c>
      <c r="N76" s="12">
        <f t="shared" si="82"/>
        <v>1442.851198713447</v>
      </c>
      <c r="O76" s="12">
        <f t="shared" si="82"/>
        <v>91.737132415888851</v>
      </c>
      <c r="P76" s="12">
        <f t="shared" si="82"/>
        <v>83.173079811990618</v>
      </c>
      <c r="Q76" s="12">
        <f t="shared" si="82"/>
        <v>71.962559222991771</v>
      </c>
      <c r="R76" s="12">
        <f t="shared" si="82"/>
        <v>332.20211230823872</v>
      </c>
      <c r="S76" s="12">
        <f t="shared" si="82"/>
        <v>28.986563366168838</v>
      </c>
      <c r="T76" s="12">
        <f t="shared" si="82"/>
        <v>25.494942148119357</v>
      </c>
      <c r="U76" s="12">
        <f t="shared" si="82"/>
        <v>20.754622233542221</v>
      </c>
      <c r="V76" s="12">
        <f t="shared" si="82"/>
        <v>194.60192399090872</v>
      </c>
      <c r="W76" s="12">
        <f t="shared" si="82"/>
        <v>17.909561721363595</v>
      </c>
      <c r="X76" s="12">
        <f t="shared" si="82"/>
        <v>16.30805451509325</v>
      </c>
      <c r="Y76" s="12">
        <f t="shared" si="82"/>
        <v>13.755603607681115</v>
      </c>
      <c r="Z76" s="12">
        <f t="shared" si="82"/>
        <v>148.7495634506314</v>
      </c>
      <c r="AA76" s="12">
        <f t="shared" si="82"/>
        <v>14.7194005283827</v>
      </c>
      <c r="AB76" s="12">
        <f t="shared" si="82"/>
        <v>12.908766655929316</v>
      </c>
      <c r="AC76" s="12">
        <f t="shared" si="82"/>
        <v>11.168852795555342</v>
      </c>
      <c r="AD76" s="13">
        <f>SUM(F76:AC79)</f>
        <v>6729.7764068295583</v>
      </c>
    </row>
    <row r="77" spans="1:34" x14ac:dyDescent="0.2">
      <c r="A77" s="20" t="s">
        <v>44</v>
      </c>
      <c r="B77" s="12">
        <f t="shared" ref="B77:B79" si="83">+F77+J77+N77+R77+V77+Z77</f>
        <v>287.31602063717941</v>
      </c>
      <c r="C77" s="12">
        <f t="shared" si="79"/>
        <v>212.08985815620943</v>
      </c>
      <c r="D77" s="12">
        <f t="shared" si="80"/>
        <v>206.23837517619839</v>
      </c>
      <c r="E77" s="12">
        <f t="shared" si="81"/>
        <v>181.4665647579906</v>
      </c>
      <c r="F77" s="12">
        <f t="shared" ref="F77:AC77" si="84">+F82*5</f>
        <v>50.835423000122688</v>
      </c>
      <c r="G77" s="12">
        <f t="shared" si="84"/>
        <v>36.633536149787851</v>
      </c>
      <c r="H77" s="12">
        <f t="shared" si="84"/>
        <v>35.732083953195747</v>
      </c>
      <c r="I77" s="12">
        <f t="shared" si="84"/>
        <v>31.950192916827341</v>
      </c>
      <c r="J77" s="12">
        <f t="shared" si="84"/>
        <v>2.5759276711808514</v>
      </c>
      <c r="K77" s="12">
        <f t="shared" si="84"/>
        <v>1.8996830063429169</v>
      </c>
      <c r="L77" s="12">
        <f t="shared" si="84"/>
        <v>1.7942447373946555</v>
      </c>
      <c r="M77" s="12">
        <f t="shared" si="84"/>
        <v>1.3987726919571499</v>
      </c>
      <c r="N77" s="12">
        <f t="shared" si="84"/>
        <v>138.24840425240785</v>
      </c>
      <c r="O77" s="12">
        <f t="shared" si="84"/>
        <v>104.10652704744612</v>
      </c>
      <c r="P77" s="12">
        <f t="shared" si="84"/>
        <v>99.239917150508049</v>
      </c>
      <c r="Q77" s="12">
        <f t="shared" si="84"/>
        <v>87.534661865401105</v>
      </c>
      <c r="R77" s="12">
        <f t="shared" si="84"/>
        <v>47.618445185804042</v>
      </c>
      <c r="S77" s="12">
        <f t="shared" si="84"/>
        <v>34.709058440921986</v>
      </c>
      <c r="T77" s="12">
        <f t="shared" si="84"/>
        <v>34.453551032711061</v>
      </c>
      <c r="U77" s="12">
        <f t="shared" si="84"/>
        <v>29.968670821277158</v>
      </c>
      <c r="V77" s="12">
        <f t="shared" si="84"/>
        <v>25.07628876941466</v>
      </c>
      <c r="W77" s="12">
        <f t="shared" si="84"/>
        <v>18.081271182917796</v>
      </c>
      <c r="X77" s="12">
        <f t="shared" si="84"/>
        <v>17.959640824063104</v>
      </c>
      <c r="Y77" s="12">
        <f t="shared" si="84"/>
        <v>15.921224711928259</v>
      </c>
      <c r="Z77" s="12">
        <f t="shared" si="84"/>
        <v>22.961531758249333</v>
      </c>
      <c r="AA77" s="12">
        <f t="shared" si="84"/>
        <v>16.659782328792765</v>
      </c>
      <c r="AB77" s="12">
        <f t="shared" si="84"/>
        <v>17.058937478325767</v>
      </c>
      <c r="AC77" s="12">
        <f t="shared" si="84"/>
        <v>14.693041750599589</v>
      </c>
    </row>
    <row r="78" spans="1:34" x14ac:dyDescent="0.2">
      <c r="A78" s="20" t="s">
        <v>45</v>
      </c>
      <c r="B78" s="12">
        <f t="shared" si="83"/>
        <v>404.36606603565565</v>
      </c>
      <c r="C78" s="12">
        <f t="shared" si="79"/>
        <v>320.89297897760861</v>
      </c>
      <c r="D78" s="12">
        <f t="shared" si="80"/>
        <v>333.84497566633308</v>
      </c>
      <c r="E78" s="12">
        <f t="shared" si="81"/>
        <v>313.49618193518978</v>
      </c>
      <c r="F78" s="12">
        <f t="shared" ref="F78:AC78" si="85">+F83*5</f>
        <v>47.426948057626504</v>
      </c>
      <c r="G78" s="12">
        <f t="shared" si="85"/>
        <v>38.807781532411397</v>
      </c>
      <c r="H78" s="12">
        <f t="shared" si="85"/>
        <v>40.459285764442399</v>
      </c>
      <c r="I78" s="12">
        <f t="shared" si="85"/>
        <v>38.275931119332995</v>
      </c>
      <c r="J78" s="12">
        <f t="shared" si="85"/>
        <v>2.864759543137616</v>
      </c>
      <c r="K78" s="12">
        <f t="shared" si="85"/>
        <v>2.2753866092793915</v>
      </c>
      <c r="L78" s="12">
        <f t="shared" si="85"/>
        <v>2.3257904257364084</v>
      </c>
      <c r="M78" s="12">
        <f t="shared" si="85"/>
        <v>2.3201432195676808</v>
      </c>
      <c r="N78" s="12">
        <f t="shared" si="85"/>
        <v>227.0265733918113</v>
      </c>
      <c r="O78" s="12">
        <f t="shared" si="85"/>
        <v>178.85482302053489</v>
      </c>
      <c r="P78" s="12">
        <f t="shared" si="85"/>
        <v>187.29953054603325</v>
      </c>
      <c r="Q78" s="12">
        <f t="shared" si="85"/>
        <v>174.08314058467664</v>
      </c>
      <c r="R78" s="12">
        <f t="shared" si="85"/>
        <v>75.437434230818837</v>
      </c>
      <c r="S78" s="12">
        <f t="shared" si="85"/>
        <v>59.534403435056888</v>
      </c>
      <c r="T78" s="12">
        <f t="shared" si="85"/>
        <v>60.913157144124803</v>
      </c>
      <c r="U78" s="12">
        <f t="shared" si="85"/>
        <v>58.330395496241856</v>
      </c>
      <c r="V78" s="12">
        <f t="shared" si="85"/>
        <v>26.442045742882911</v>
      </c>
      <c r="W78" s="12">
        <f t="shared" si="85"/>
        <v>21.264194407093559</v>
      </c>
      <c r="X78" s="12">
        <f t="shared" si="85"/>
        <v>22.094991718854004</v>
      </c>
      <c r="Y78" s="12">
        <f t="shared" si="85"/>
        <v>20.896240252157895</v>
      </c>
      <c r="Z78" s="12">
        <f t="shared" si="85"/>
        <v>25.168305069378491</v>
      </c>
      <c r="AA78" s="12">
        <f t="shared" si="85"/>
        <v>20.156389973232464</v>
      </c>
      <c r="AB78" s="12">
        <f t="shared" si="85"/>
        <v>20.752220067142183</v>
      </c>
      <c r="AC78" s="12">
        <f t="shared" si="85"/>
        <v>19.59033126321269</v>
      </c>
    </row>
    <row r="79" spans="1:34" ht="15" thickBot="1" x14ac:dyDescent="0.25">
      <c r="A79" s="20" t="s">
        <v>46</v>
      </c>
      <c r="B79" s="12">
        <f t="shared" si="83"/>
        <v>446.45642012739802</v>
      </c>
      <c r="C79" s="12">
        <f t="shared" si="79"/>
        <v>355.72307077787679</v>
      </c>
      <c r="D79" s="12">
        <f t="shared" si="80"/>
        <v>371.48968667458917</v>
      </c>
      <c r="E79" s="12">
        <f t="shared" si="81"/>
        <v>356.38305439455314</v>
      </c>
      <c r="F79" s="12">
        <f t="shared" ref="F79:AC79" si="86">+F84*5</f>
        <v>78.129765969178123</v>
      </c>
      <c r="G79" s="12">
        <f t="shared" si="86"/>
        <v>62.314152166927109</v>
      </c>
      <c r="H79" s="12">
        <f t="shared" si="86"/>
        <v>65.359535279626371</v>
      </c>
      <c r="I79" s="12">
        <f t="shared" si="86"/>
        <v>62.60404094368851</v>
      </c>
      <c r="J79" s="12">
        <f t="shared" si="86"/>
        <v>4.7832762505829454</v>
      </c>
      <c r="K79" s="12">
        <f t="shared" si="86"/>
        <v>3.7879541980564744</v>
      </c>
      <c r="L79" s="12">
        <f t="shared" si="86"/>
        <v>3.9666639922717866</v>
      </c>
      <c r="M79" s="12">
        <f t="shared" si="86"/>
        <v>3.7287108856257256</v>
      </c>
      <c r="N79" s="12">
        <f t="shared" si="86"/>
        <v>196.25405937796876</v>
      </c>
      <c r="O79" s="12">
        <f t="shared" si="86"/>
        <v>156.90362086361938</v>
      </c>
      <c r="P79" s="12">
        <f t="shared" si="86"/>
        <v>163.95361820181751</v>
      </c>
      <c r="Q79" s="12">
        <f t="shared" si="86"/>
        <v>157.91143382286799</v>
      </c>
      <c r="R79" s="12">
        <f t="shared" si="86"/>
        <v>88.212874960738219</v>
      </c>
      <c r="S79" s="12">
        <f t="shared" si="86"/>
        <v>69.598077207418896</v>
      </c>
      <c r="T79" s="12">
        <f t="shared" si="86"/>
        <v>72.715142488511006</v>
      </c>
      <c r="U79" s="12">
        <f t="shared" si="86"/>
        <v>69.225196536534469</v>
      </c>
      <c r="V79" s="12">
        <f t="shared" si="86"/>
        <v>40.054916928552103</v>
      </c>
      <c r="W79" s="12">
        <f t="shared" si="86"/>
        <v>32.14824543513032</v>
      </c>
      <c r="X79" s="12">
        <f t="shared" si="86"/>
        <v>33.38771024117294</v>
      </c>
      <c r="Y79" s="12">
        <f t="shared" si="86"/>
        <v>32.084570983640248</v>
      </c>
      <c r="Z79" s="12">
        <f t="shared" si="86"/>
        <v>39.021526640377971</v>
      </c>
      <c r="AA79" s="12">
        <f t="shared" si="86"/>
        <v>30.971020906724643</v>
      </c>
      <c r="AB79" s="12">
        <f t="shared" si="86"/>
        <v>32.107016471189539</v>
      </c>
      <c r="AC79" s="12">
        <f t="shared" si="86"/>
        <v>30.829101222196194</v>
      </c>
    </row>
    <row r="80" spans="1:34" s="18" customFormat="1" ht="16.5" thickBot="1" x14ac:dyDescent="0.3">
      <c r="A80" s="15" t="s">
        <v>307</v>
      </c>
      <c r="B80" s="16" t="str">
        <f>B75</f>
        <v>2022-2026</v>
      </c>
      <c r="C80" s="16" t="str">
        <f t="shared" ref="C80:AC80" si="87">C75</f>
        <v>2027-2031</v>
      </c>
      <c r="D80" s="16" t="str">
        <f t="shared" si="87"/>
        <v>2032-2036</v>
      </c>
      <c r="E80" s="16" t="str">
        <f t="shared" si="87"/>
        <v>2037-2041</v>
      </c>
      <c r="F80" s="16" t="str">
        <f t="shared" si="87"/>
        <v>2022-2026</v>
      </c>
      <c r="G80" s="16" t="str">
        <f t="shared" si="87"/>
        <v>2027-2031</v>
      </c>
      <c r="H80" s="16" t="str">
        <f t="shared" si="87"/>
        <v>2032-2036</v>
      </c>
      <c r="I80" s="16" t="str">
        <f t="shared" si="87"/>
        <v>2037-2041</v>
      </c>
      <c r="J80" s="16" t="str">
        <f t="shared" si="87"/>
        <v>2022-2026</v>
      </c>
      <c r="K80" s="16" t="str">
        <f t="shared" si="87"/>
        <v>2027-2031</v>
      </c>
      <c r="L80" s="16" t="str">
        <f t="shared" si="87"/>
        <v>2032-2036</v>
      </c>
      <c r="M80" s="16" t="str">
        <f t="shared" si="87"/>
        <v>2037-2041</v>
      </c>
      <c r="N80" s="16" t="str">
        <f t="shared" si="87"/>
        <v>2022-2026</v>
      </c>
      <c r="O80" s="16" t="str">
        <f t="shared" si="87"/>
        <v>2027-2031</v>
      </c>
      <c r="P80" s="16" t="str">
        <f t="shared" si="87"/>
        <v>2032-2036</v>
      </c>
      <c r="Q80" s="16" t="str">
        <f t="shared" si="87"/>
        <v>2037-2041</v>
      </c>
      <c r="R80" s="16" t="str">
        <f t="shared" si="87"/>
        <v>2022-2026</v>
      </c>
      <c r="S80" s="16" t="str">
        <f t="shared" si="87"/>
        <v>2027-2031</v>
      </c>
      <c r="T80" s="16" t="str">
        <f t="shared" si="87"/>
        <v>2032-2036</v>
      </c>
      <c r="U80" s="16" t="str">
        <f t="shared" si="87"/>
        <v>2037-2041</v>
      </c>
      <c r="V80" s="16" t="str">
        <f t="shared" si="87"/>
        <v>2022-2026</v>
      </c>
      <c r="W80" s="16" t="str">
        <f t="shared" si="87"/>
        <v>2027-2031</v>
      </c>
      <c r="X80" s="16" t="str">
        <f t="shared" si="87"/>
        <v>2032-2036</v>
      </c>
      <c r="Y80" s="16" t="str">
        <f t="shared" si="87"/>
        <v>2037-2041</v>
      </c>
      <c r="Z80" s="16" t="str">
        <f t="shared" si="87"/>
        <v>2022-2026</v>
      </c>
      <c r="AA80" s="16" t="str">
        <f t="shared" si="87"/>
        <v>2027-2031</v>
      </c>
      <c r="AB80" s="16" t="str">
        <f t="shared" si="87"/>
        <v>2032-2036</v>
      </c>
      <c r="AC80" s="16" t="str">
        <f t="shared" si="87"/>
        <v>2037-2041</v>
      </c>
      <c r="AD80" s="4"/>
    </row>
    <row r="81" spans="1:34" x14ac:dyDescent="0.2">
      <c r="A81" s="20" t="s">
        <v>43</v>
      </c>
      <c r="B81" s="12">
        <f>+F81+J81+N81+R81+V81+Z81</f>
        <v>485.94114733127094</v>
      </c>
      <c r="C81" s="12">
        <f t="shared" ref="C81:C84" si="88">+G81+K81+O81+S81+W81+AA81</f>
        <v>38.20600881114963</v>
      </c>
      <c r="D81" s="12">
        <f t="shared" ref="D81:D84" si="89">+H81+L81+P81+T81+X81+AB81</f>
        <v>34.471037339935329</v>
      </c>
      <c r="E81" s="12">
        <f t="shared" ref="E81:E84" si="90">+I81+M81+Q81+U81+Y81+AC81</f>
        <v>29.38443722019937</v>
      </c>
      <c r="F81" s="52">
        <f>'8. S3 User HoTTC and Grow'!H29</f>
        <v>61.957758160671084</v>
      </c>
      <c r="G81" s="52">
        <f>'8. S3 User HoTTC and Grow'!I29</f>
        <v>7.3379880775917332</v>
      </c>
      <c r="H81" s="52">
        <f>'8. S3 User HoTTC and Grow'!J29</f>
        <v>6.7143642880331997</v>
      </c>
      <c r="I81" s="52">
        <f>'8. S3 User HoTTC and Grow'!K29</f>
        <v>5.6906068305308253</v>
      </c>
      <c r="J81" s="52">
        <f>'8. S3 User HoTTC and Grow'!H41</f>
        <v>0.30242947795468123</v>
      </c>
      <c r="K81" s="52">
        <f>'8. S3 User HoTTC and Grow'!I41</f>
        <v>0.19748912719709943</v>
      </c>
      <c r="L81" s="52">
        <f>'8. S3 User HoTTC and Grow'!J41</f>
        <v>0.17970442567561895</v>
      </c>
      <c r="M81" s="52">
        <f>'8. S3 User HoTTC and Grow'!K41</f>
        <v>0.16550281771445691</v>
      </c>
      <c r="N81" s="52">
        <f>'8. S3 User HoTTC and Grow'!H53</f>
        <v>288.57023974268941</v>
      </c>
      <c r="O81" s="52">
        <f>'8. S3 User HoTTC and Grow'!I53</f>
        <v>18.34742648317777</v>
      </c>
      <c r="P81" s="52">
        <f>'8. S3 User HoTTC and Grow'!J53</f>
        <v>16.634615962398122</v>
      </c>
      <c r="Q81" s="52">
        <f>'8. S3 User HoTTC and Grow'!K53</f>
        <v>14.392511844598355</v>
      </c>
      <c r="R81" s="52">
        <f>'8. S3 User HoTTC and Grow'!H65</f>
        <v>66.440422461647742</v>
      </c>
      <c r="S81" s="52">
        <f>'8. S3 User HoTTC and Grow'!I65</f>
        <v>5.7973126732337672</v>
      </c>
      <c r="T81" s="52">
        <f>'8. S3 User HoTTC and Grow'!J65</f>
        <v>5.098988429623871</v>
      </c>
      <c r="U81" s="52">
        <f>'8. S3 User HoTTC and Grow'!K65</f>
        <v>4.1509244467084443</v>
      </c>
      <c r="V81" s="52">
        <f>'8. S3 User HoTTC and Grow'!H77</f>
        <v>38.920384798181743</v>
      </c>
      <c r="W81" s="52">
        <f>'8. S3 User HoTTC and Grow'!I77</f>
        <v>3.5819123442727188</v>
      </c>
      <c r="X81" s="52">
        <f>'8. S3 User HoTTC and Grow'!J77</f>
        <v>3.2616109030186498</v>
      </c>
      <c r="Y81" s="52">
        <f>'8. S3 User HoTTC and Grow'!K77</f>
        <v>2.751120721536223</v>
      </c>
      <c r="Z81" s="52">
        <f>'8. S3 User HoTTC and Grow'!H89</f>
        <v>29.74991269012628</v>
      </c>
      <c r="AA81" s="52">
        <f>'8. S3 User HoTTC and Grow'!I89</f>
        <v>2.94388010567654</v>
      </c>
      <c r="AB81" s="52">
        <f>'8. S3 User HoTTC and Grow'!J89</f>
        <v>2.5817533311858631</v>
      </c>
      <c r="AC81" s="52">
        <f>'8. S3 User HoTTC and Grow'!K89</f>
        <v>2.2337705591110684</v>
      </c>
      <c r="AD81" s="13">
        <f>SUM(F81:AC84)</f>
        <v>1345.955281365912</v>
      </c>
      <c r="AE81" s="135">
        <f>+B81-'8. S3 User HoTTC and Grow'!H13</f>
        <v>2.7240042679705425</v>
      </c>
      <c r="AF81" s="135">
        <f>+C81-'8. S3 User HoTTC and Grow'!I13</f>
        <v>-3.1263880373444408E-13</v>
      </c>
      <c r="AG81" s="135">
        <f>+D81-'8. S3 User HoTTC and Grow'!J13</f>
        <v>6.0396132539608516E-13</v>
      </c>
      <c r="AH81" s="135">
        <f>+E81-'8. S3 User HoTTC and Grow'!K13</f>
        <v>-4.8672177399566863E-13</v>
      </c>
    </row>
    <row r="82" spans="1:34" x14ac:dyDescent="0.2">
      <c r="A82" s="20" t="s">
        <v>44</v>
      </c>
      <c r="B82" s="12">
        <f t="shared" ref="B82:B84" si="91">+F82+J82+N82+R82+V82+Z82</f>
        <v>57.463204127435887</v>
      </c>
      <c r="C82" s="12">
        <f t="shared" si="88"/>
        <v>42.417971631241883</v>
      </c>
      <c r="D82" s="12">
        <f t="shared" si="89"/>
        <v>41.247675035239673</v>
      </c>
      <c r="E82" s="12">
        <f t="shared" si="90"/>
        <v>36.293312951598125</v>
      </c>
      <c r="F82" s="52">
        <f>'8. S3 User HoTTC and Grow'!H30</f>
        <v>10.167084600024538</v>
      </c>
      <c r="G82" s="52">
        <f>'8. S3 User HoTTC and Grow'!I30</f>
        <v>7.3267072299575702</v>
      </c>
      <c r="H82" s="52">
        <f>'8. S3 User HoTTC and Grow'!J30</f>
        <v>7.14641679063915</v>
      </c>
      <c r="I82" s="52">
        <f>'8. S3 User HoTTC and Grow'!K30</f>
        <v>6.3900385833654685</v>
      </c>
      <c r="J82" s="52">
        <f>'8. S3 User HoTTC and Grow'!H42</f>
        <v>0.51518553423617031</v>
      </c>
      <c r="K82" s="52">
        <f>'8. S3 User HoTTC and Grow'!I42</f>
        <v>0.37993660126858336</v>
      </c>
      <c r="L82" s="52">
        <f>'8. S3 User HoTTC and Grow'!J42</f>
        <v>0.35884894747893109</v>
      </c>
      <c r="M82" s="52">
        <f>'8. S3 User HoTTC and Grow'!K42</f>
        <v>0.27975453839143</v>
      </c>
      <c r="N82" s="52">
        <f>'8. S3 User HoTTC and Grow'!H54</f>
        <v>27.64968085048157</v>
      </c>
      <c r="O82" s="52">
        <f>'8. S3 User HoTTC and Grow'!I54</f>
        <v>20.821305409489224</v>
      </c>
      <c r="P82" s="52">
        <f>'8. S3 User HoTTC and Grow'!J54</f>
        <v>19.84798343010161</v>
      </c>
      <c r="Q82" s="52">
        <f>'8. S3 User HoTTC and Grow'!K54</f>
        <v>17.506932373080222</v>
      </c>
      <c r="R82" s="52">
        <f>'8. S3 User HoTTC and Grow'!H66</f>
        <v>9.5236890371608087</v>
      </c>
      <c r="S82" s="52">
        <f>'8. S3 User HoTTC and Grow'!I66</f>
        <v>6.941811688184397</v>
      </c>
      <c r="T82" s="52">
        <f>'8. S3 User HoTTC and Grow'!J66</f>
        <v>6.8907102065422121</v>
      </c>
      <c r="U82" s="52">
        <f>'8. S3 User HoTTC and Grow'!K66</f>
        <v>5.9937341642554314</v>
      </c>
      <c r="V82" s="52">
        <f>'8. S3 User HoTTC and Grow'!H78</f>
        <v>5.0152577538829322</v>
      </c>
      <c r="W82" s="52">
        <f>'8. S3 User HoTTC and Grow'!I78</f>
        <v>3.6162542365835595</v>
      </c>
      <c r="X82" s="52">
        <f>'8. S3 User HoTTC and Grow'!J78</f>
        <v>3.5919281648126207</v>
      </c>
      <c r="Y82" s="52">
        <f>'8. S3 User HoTTC and Grow'!K78</f>
        <v>3.1842449423856518</v>
      </c>
      <c r="Z82" s="52">
        <f>'8. S3 User HoTTC and Grow'!H90</f>
        <v>4.5923063516498663</v>
      </c>
      <c r="AA82" s="52">
        <f>'8. S3 User HoTTC and Grow'!I90</f>
        <v>3.331956465758553</v>
      </c>
      <c r="AB82" s="52">
        <f>'8. S3 User HoTTC and Grow'!J90</f>
        <v>3.4117874956651537</v>
      </c>
      <c r="AC82" s="52">
        <f>'8. S3 User HoTTC and Grow'!K90</f>
        <v>2.9386083501199178</v>
      </c>
      <c r="AE82" s="135">
        <f>+B82-'8. S3 User HoTTC and Grow'!H14</f>
        <v>0.32211722377091689</v>
      </c>
      <c r="AF82" s="135">
        <f>+C82-'8. S3 User HoTTC and Grow'!I14</f>
        <v>-3.4816594052244909E-13</v>
      </c>
      <c r="AG82" s="135">
        <f>+D82-'8. S3 User HoTTC and Grow'!J14</f>
        <v>7.2475359047530219E-13</v>
      </c>
      <c r="AH82" s="135">
        <f>+E82-'8. S3 User HoTTC and Grow'!K14</f>
        <v>-5.9685589803848416E-13</v>
      </c>
    </row>
    <row r="83" spans="1:34" x14ac:dyDescent="0.2">
      <c r="A83" s="20" t="s">
        <v>45</v>
      </c>
      <c r="B83" s="12">
        <f t="shared" si="91"/>
        <v>80.87321320713113</v>
      </c>
      <c r="C83" s="12">
        <f t="shared" si="88"/>
        <v>64.178595795521716</v>
      </c>
      <c r="D83" s="12">
        <f t="shared" si="89"/>
        <v>66.768995133266614</v>
      </c>
      <c r="E83" s="12">
        <f t="shared" si="90"/>
        <v>62.699236387037956</v>
      </c>
      <c r="F83" s="52">
        <f>'8. S3 User HoTTC and Grow'!H31</f>
        <v>9.4853896115253011</v>
      </c>
      <c r="G83" s="52">
        <f>'8. S3 User HoTTC and Grow'!I31</f>
        <v>7.7615563064822792</v>
      </c>
      <c r="H83" s="52">
        <f>'8. S3 User HoTTC and Grow'!J31</f>
        <v>8.0918571528884797</v>
      </c>
      <c r="I83" s="52">
        <f>'8. S3 User HoTTC and Grow'!K31</f>
        <v>7.6551862238665995</v>
      </c>
      <c r="J83" s="52">
        <f>'8. S3 User HoTTC and Grow'!H43</f>
        <v>0.57295190862752321</v>
      </c>
      <c r="K83" s="52">
        <f>'8. S3 User HoTTC and Grow'!I43</f>
        <v>0.45507732185587829</v>
      </c>
      <c r="L83" s="52">
        <f>'8. S3 User HoTTC and Grow'!J43</f>
        <v>0.46515808514728169</v>
      </c>
      <c r="M83" s="52">
        <f>'8. S3 User HoTTC and Grow'!K43</f>
        <v>0.46402864391353615</v>
      </c>
      <c r="N83" s="52">
        <f>'8. S3 User HoTTC and Grow'!H55</f>
        <v>45.405314678362259</v>
      </c>
      <c r="O83" s="52">
        <f>'8. S3 User HoTTC and Grow'!I55</f>
        <v>35.770964604106979</v>
      </c>
      <c r="P83" s="52">
        <f>'8. S3 User HoTTC and Grow'!J55</f>
        <v>37.459906109206649</v>
      </c>
      <c r="Q83" s="52">
        <f>'8. S3 User HoTTC and Grow'!K55</f>
        <v>34.816628116935327</v>
      </c>
      <c r="R83" s="52">
        <f>'8. S3 User HoTTC and Grow'!H67</f>
        <v>15.087486846163767</v>
      </c>
      <c r="S83" s="52">
        <f>'8. S3 User HoTTC and Grow'!I67</f>
        <v>11.906880687011377</v>
      </c>
      <c r="T83" s="52">
        <f>'8. S3 User HoTTC and Grow'!J67</f>
        <v>12.18263142882496</v>
      </c>
      <c r="U83" s="52">
        <f>'8. S3 User HoTTC and Grow'!K67</f>
        <v>11.666079099248371</v>
      </c>
      <c r="V83" s="52">
        <f>'8. S3 User HoTTC and Grow'!H79</f>
        <v>5.2884091485765818</v>
      </c>
      <c r="W83" s="52">
        <f>'8. S3 User HoTTC and Grow'!I79</f>
        <v>4.2528388814187119</v>
      </c>
      <c r="X83" s="52">
        <f>'8. S3 User HoTTC and Grow'!J79</f>
        <v>4.4189983437708005</v>
      </c>
      <c r="Y83" s="52">
        <f>'8. S3 User HoTTC and Grow'!K79</f>
        <v>4.1792480504315792</v>
      </c>
      <c r="Z83" s="52">
        <f>'8. S3 User HoTTC and Grow'!H91</f>
        <v>5.0336610138756983</v>
      </c>
      <c r="AA83" s="52">
        <f>'8. S3 User HoTTC and Grow'!I91</f>
        <v>4.0312779946464925</v>
      </c>
      <c r="AB83" s="52">
        <f>'8. S3 User HoTTC and Grow'!J91</f>
        <v>4.1504440134284364</v>
      </c>
      <c r="AC83" s="52">
        <f>'8. S3 User HoTTC and Grow'!K91</f>
        <v>3.918066252642538</v>
      </c>
      <c r="AE83" s="135">
        <f>+B83-'8. S3 User HoTTC and Grow'!H15</f>
        <v>0.45334497634243576</v>
      </c>
      <c r="AF83" s="135">
        <f>+C83-'8. S3 User HoTTC and Grow'!I15</f>
        <v>-5.1159076974727213E-13</v>
      </c>
      <c r="AG83" s="135">
        <f>+D83-'8. S3 User HoTTC and Grow'!J15</f>
        <v>1.1795009413617663E-12</v>
      </c>
      <c r="AH83" s="135">
        <f>+E83-'8. S3 User HoTTC and Grow'!K15</f>
        <v>-1.0231815394945443E-12</v>
      </c>
    </row>
    <row r="84" spans="1:34" ht="15" thickBot="1" x14ac:dyDescent="0.25">
      <c r="A84" s="21" t="s">
        <v>46</v>
      </c>
      <c r="B84" s="12">
        <f t="shared" si="91"/>
        <v>89.291284025479627</v>
      </c>
      <c r="C84" s="12">
        <f t="shared" si="88"/>
        <v>71.144614155575368</v>
      </c>
      <c r="D84" s="12">
        <f t="shared" si="89"/>
        <v>74.297937334917833</v>
      </c>
      <c r="E84" s="12">
        <f t="shared" si="90"/>
        <v>71.276610878910617</v>
      </c>
      <c r="F84" s="52">
        <f>'8. S3 User HoTTC and Grow'!H32</f>
        <v>15.625953193835626</v>
      </c>
      <c r="G84" s="52">
        <f>'8. S3 User HoTTC and Grow'!I32</f>
        <v>12.462830433385422</v>
      </c>
      <c r="H84" s="52">
        <f>'8. S3 User HoTTC and Grow'!J32</f>
        <v>13.071907055925275</v>
      </c>
      <c r="I84" s="52">
        <f>'8. S3 User HoTTC and Grow'!K32</f>
        <v>12.520808188737702</v>
      </c>
      <c r="J84" s="52">
        <f>'8. S3 User HoTTC and Grow'!H44</f>
        <v>0.95665525011658914</v>
      </c>
      <c r="K84" s="52">
        <f>'8. S3 User HoTTC and Grow'!I44</f>
        <v>0.75759083961129492</v>
      </c>
      <c r="L84" s="52">
        <f>'8. S3 User HoTTC and Grow'!J44</f>
        <v>0.79333279845435734</v>
      </c>
      <c r="M84" s="52">
        <f>'8. S3 User HoTTC and Grow'!K44</f>
        <v>0.74574217712514512</v>
      </c>
      <c r="N84" s="52">
        <f>'8. S3 User HoTTC and Grow'!H56</f>
        <v>39.250811875593755</v>
      </c>
      <c r="O84" s="52">
        <f>'8. S3 User HoTTC and Grow'!I56</f>
        <v>31.380724172723877</v>
      </c>
      <c r="P84" s="52">
        <f>'8. S3 User HoTTC and Grow'!J56</f>
        <v>32.790723640363503</v>
      </c>
      <c r="Q84" s="52">
        <f>'8. S3 User HoTTC and Grow'!K56</f>
        <v>31.582286764573599</v>
      </c>
      <c r="R84" s="52">
        <f>'8. S3 User HoTTC and Grow'!H68</f>
        <v>17.642574992147644</v>
      </c>
      <c r="S84" s="52">
        <f>'8. S3 User HoTTC and Grow'!I68</f>
        <v>13.91961544148378</v>
      </c>
      <c r="T84" s="52">
        <f>'8. S3 User HoTTC and Grow'!J68</f>
        <v>14.543028497702201</v>
      </c>
      <c r="U84" s="52">
        <f>'8. S3 User HoTTC and Grow'!K68</f>
        <v>13.845039307306893</v>
      </c>
      <c r="V84" s="52">
        <f>'8. S3 User HoTTC and Grow'!H80</f>
        <v>8.0109833857104213</v>
      </c>
      <c r="W84" s="52">
        <f>'8. S3 User HoTTC and Grow'!I80</f>
        <v>6.4296490870260641</v>
      </c>
      <c r="X84" s="52">
        <f>'8. S3 User HoTTC and Grow'!J80</f>
        <v>6.6775420482345877</v>
      </c>
      <c r="Y84" s="52">
        <f>'8. S3 User HoTTC and Grow'!K80</f>
        <v>6.4169141967280501</v>
      </c>
      <c r="Z84" s="52">
        <f>'8. S3 User HoTTC and Grow'!H92</f>
        <v>7.8043053280755936</v>
      </c>
      <c r="AA84" s="52">
        <f>'8. S3 User HoTTC and Grow'!I92</f>
        <v>6.1942041813449285</v>
      </c>
      <c r="AB84" s="52">
        <f>'8. S3 User HoTTC and Grow'!J92</f>
        <v>6.4214032942379085</v>
      </c>
      <c r="AC84" s="52">
        <f>'8. S3 User HoTTC and Grow'!K92</f>
        <v>6.1658202444392387</v>
      </c>
      <c r="AE84" s="135">
        <f>+B84-'8. S3 User HoTTC and Grow'!H16</f>
        <v>0.50053353191793803</v>
      </c>
      <c r="AF84" s="135">
        <f>+C84-'8. S3 User HoTTC and Grow'!I16</f>
        <v>-5.8264504332328215E-13</v>
      </c>
      <c r="AG84" s="135">
        <f>+D84-'8. S3 User HoTTC and Grow'!J16</f>
        <v>1.3073986337985843E-12</v>
      </c>
      <c r="AH84" s="135">
        <f>+E84-'8. S3 User HoTTC and Grow'!K16</f>
        <v>-1.1652900866465643E-12</v>
      </c>
    </row>
    <row r="85" spans="1:34" ht="15" x14ac:dyDescent="0.25">
      <c r="A85" s="22" t="s">
        <v>48</v>
      </c>
      <c r="B85" s="23">
        <f t="shared" ref="B85:AC85" si="92">SUM(B76:B79)</f>
        <v>3567.8442434565877</v>
      </c>
      <c r="C85" s="23">
        <f t="shared" si="92"/>
        <v>1079.7359519674428</v>
      </c>
      <c r="D85" s="23">
        <f t="shared" si="92"/>
        <v>1083.9282242167974</v>
      </c>
      <c r="E85" s="23">
        <f t="shared" si="92"/>
        <v>998.26798718873044</v>
      </c>
      <c r="F85" s="23">
        <f t="shared" si="92"/>
        <v>486.18092783028283</v>
      </c>
      <c r="G85" s="23">
        <f t="shared" si="92"/>
        <v>174.44541023708501</v>
      </c>
      <c r="H85" s="23">
        <f t="shared" si="92"/>
        <v>175.12272643743052</v>
      </c>
      <c r="I85" s="23">
        <f t="shared" si="92"/>
        <v>161.28319913250297</v>
      </c>
      <c r="J85" s="23">
        <f t="shared" si="92"/>
        <v>11.73611085467482</v>
      </c>
      <c r="K85" s="23">
        <f t="shared" si="92"/>
        <v>8.9504694496642792</v>
      </c>
      <c r="L85" s="23">
        <f t="shared" si="92"/>
        <v>8.9852212837809446</v>
      </c>
      <c r="M85" s="23">
        <f t="shared" si="92"/>
        <v>8.2751408857228412</v>
      </c>
      <c r="N85" s="23">
        <f t="shared" si="92"/>
        <v>2004.3802357356351</v>
      </c>
      <c r="O85" s="23">
        <f t="shared" si="92"/>
        <v>531.60210334748922</v>
      </c>
      <c r="P85" s="23">
        <f t="shared" si="92"/>
        <v>533.66614571034938</v>
      </c>
      <c r="Q85" s="23">
        <f t="shared" si="92"/>
        <v>491.49179549593754</v>
      </c>
      <c r="R85" s="23">
        <f t="shared" si="92"/>
        <v>543.47086668559984</v>
      </c>
      <c r="S85" s="23">
        <f t="shared" si="92"/>
        <v>192.82810244956661</v>
      </c>
      <c r="T85" s="23">
        <f t="shared" si="92"/>
        <v>193.57679281346623</v>
      </c>
      <c r="U85" s="23">
        <f t="shared" si="92"/>
        <v>178.27888508759571</v>
      </c>
      <c r="V85" s="23">
        <f t="shared" si="92"/>
        <v>286.17517543175836</v>
      </c>
      <c r="W85" s="23">
        <f t="shared" si="92"/>
        <v>89.403272746505266</v>
      </c>
      <c r="X85" s="23">
        <f t="shared" si="92"/>
        <v>89.750397299183305</v>
      </c>
      <c r="Y85" s="23">
        <f t="shared" si="92"/>
        <v>82.657639555407513</v>
      </c>
      <c r="Z85" s="23">
        <f t="shared" si="92"/>
        <v>235.90092691863717</v>
      </c>
      <c r="AA85" s="23">
        <f t="shared" si="92"/>
        <v>82.506593737132576</v>
      </c>
      <c r="AB85" s="23">
        <f t="shared" si="92"/>
        <v>82.826940672586801</v>
      </c>
      <c r="AC85" s="23">
        <f t="shared" si="92"/>
        <v>76.281327031563819</v>
      </c>
      <c r="AD85" s="13">
        <f>SUM(F85:AC85)</f>
        <v>6729.7764068295583</v>
      </c>
    </row>
    <row r="86" spans="1:34" ht="15.75" thickBot="1" x14ac:dyDescent="0.3">
      <c r="A86" s="24" t="s">
        <v>49</v>
      </c>
      <c r="B86" s="25">
        <f t="shared" ref="B86:AC86" si="93">SUM(B81:B84)</f>
        <v>713.56884869131761</v>
      </c>
      <c r="C86" s="25">
        <f t="shared" si="93"/>
        <v>215.9471903934886</v>
      </c>
      <c r="D86" s="25">
        <f t="shared" si="93"/>
        <v>216.78564484335945</v>
      </c>
      <c r="E86" s="25">
        <f t="shared" si="93"/>
        <v>199.65359743774607</v>
      </c>
      <c r="F86" s="25">
        <f t="shared" si="93"/>
        <v>97.236185566056562</v>
      </c>
      <c r="G86" s="25">
        <f t="shared" si="93"/>
        <v>34.889082047417006</v>
      </c>
      <c r="H86" s="25">
        <f t="shared" si="93"/>
        <v>35.024545287486106</v>
      </c>
      <c r="I86" s="25">
        <f t="shared" si="93"/>
        <v>32.256639826500596</v>
      </c>
      <c r="J86" s="25">
        <f t="shared" si="93"/>
        <v>2.3472221709349639</v>
      </c>
      <c r="K86" s="25">
        <f t="shared" si="93"/>
        <v>1.790093889932856</v>
      </c>
      <c r="L86" s="25">
        <f t="shared" si="93"/>
        <v>1.7970442567561888</v>
      </c>
      <c r="M86" s="25">
        <f t="shared" si="93"/>
        <v>1.6550281771445681</v>
      </c>
      <c r="N86" s="25">
        <f t="shared" si="93"/>
        <v>400.876047147127</v>
      </c>
      <c r="O86" s="25">
        <f t="shared" si="93"/>
        <v>106.32042066949785</v>
      </c>
      <c r="P86" s="25">
        <f t="shared" si="93"/>
        <v>106.73322914206989</v>
      </c>
      <c r="Q86" s="25">
        <f t="shared" si="93"/>
        <v>98.298359099187493</v>
      </c>
      <c r="R86" s="25">
        <f t="shared" si="93"/>
        <v>108.69417333711996</v>
      </c>
      <c r="S86" s="25">
        <f t="shared" si="93"/>
        <v>38.565620489913321</v>
      </c>
      <c r="T86" s="25">
        <f t="shared" si="93"/>
        <v>38.715358562693247</v>
      </c>
      <c r="U86" s="25">
        <f t="shared" si="93"/>
        <v>35.655777017519142</v>
      </c>
      <c r="V86" s="25">
        <f t="shared" si="93"/>
        <v>57.235035086351687</v>
      </c>
      <c r="W86" s="25">
        <f t="shared" si="93"/>
        <v>17.880654549301056</v>
      </c>
      <c r="X86" s="25">
        <f t="shared" si="93"/>
        <v>17.950079459836658</v>
      </c>
      <c r="Y86" s="25">
        <f t="shared" si="93"/>
        <v>16.531527911081504</v>
      </c>
      <c r="Z86" s="25">
        <f t="shared" si="93"/>
        <v>47.180185383727441</v>
      </c>
      <c r="AA86" s="25">
        <f t="shared" si="93"/>
        <v>16.501318747426513</v>
      </c>
      <c r="AB86" s="25">
        <f t="shared" si="93"/>
        <v>16.565388134517363</v>
      </c>
      <c r="AC86" s="25">
        <f t="shared" si="93"/>
        <v>15.256265406312762</v>
      </c>
      <c r="AD86" s="13">
        <f>SUM(F86:AC86)</f>
        <v>1345.9552813659109</v>
      </c>
    </row>
    <row r="87" spans="1:34" ht="15.75" thickBot="1" x14ac:dyDescent="0.3">
      <c r="A87" s="26" t="s">
        <v>50</v>
      </c>
      <c r="B87" s="27">
        <f>B85</f>
        <v>3567.8442434565877</v>
      </c>
      <c r="C87" s="25">
        <f>C85+B85</f>
        <v>4647.5801954240305</v>
      </c>
      <c r="D87" s="25">
        <f>C87+D85</f>
        <v>5731.5084196408279</v>
      </c>
      <c r="E87" s="25">
        <f>D87+E85</f>
        <v>6729.7764068295583</v>
      </c>
      <c r="F87" s="27">
        <f>F85</f>
        <v>486.18092783028283</v>
      </c>
      <c r="G87" s="25">
        <f>G85+F85</f>
        <v>660.6263380673679</v>
      </c>
      <c r="H87" s="25">
        <f>G87+H85</f>
        <v>835.74906450479841</v>
      </c>
      <c r="I87" s="25">
        <f>H87+I85</f>
        <v>997.03226363730141</v>
      </c>
      <c r="J87" s="27">
        <f>J85</f>
        <v>11.73611085467482</v>
      </c>
      <c r="K87" s="25">
        <f>K85+J85</f>
        <v>20.686580304339099</v>
      </c>
      <c r="L87" s="25">
        <f>K87+L85</f>
        <v>29.671801588120044</v>
      </c>
      <c r="M87" s="25">
        <f>L87+M85</f>
        <v>37.946942473842881</v>
      </c>
      <c r="N87" s="27">
        <f>N85</f>
        <v>2004.3802357356351</v>
      </c>
      <c r="O87" s="25">
        <f>O85+N85</f>
        <v>2535.9823390831243</v>
      </c>
      <c r="P87" s="25">
        <f>O87+P85</f>
        <v>3069.6484847934735</v>
      </c>
      <c r="Q87" s="25">
        <f>P87+Q85</f>
        <v>3561.1402802894108</v>
      </c>
      <c r="R87" s="27">
        <f>R85</f>
        <v>543.47086668559984</v>
      </c>
      <c r="S87" s="25">
        <f>S85+R85</f>
        <v>736.29896913516643</v>
      </c>
      <c r="T87" s="25">
        <f>S87+T85</f>
        <v>929.87576194863266</v>
      </c>
      <c r="U87" s="25">
        <f>T87+U85</f>
        <v>1108.1546470362284</v>
      </c>
      <c r="V87" s="27">
        <f>V85</f>
        <v>286.17517543175836</v>
      </c>
      <c r="W87" s="25">
        <f>W85+V85</f>
        <v>375.57844817826361</v>
      </c>
      <c r="X87" s="25">
        <f>W87+X85</f>
        <v>465.32884547744692</v>
      </c>
      <c r="Y87" s="25">
        <f>X87+Y85</f>
        <v>547.98648503285449</v>
      </c>
      <c r="Z87" s="27">
        <f>Z85</f>
        <v>235.90092691863717</v>
      </c>
      <c r="AA87" s="25">
        <f>AA85+Z85</f>
        <v>318.40752065576976</v>
      </c>
      <c r="AB87" s="25">
        <f>AA87+AB85</f>
        <v>401.23446132835659</v>
      </c>
      <c r="AC87" s="25">
        <f>AB87+AC85</f>
        <v>477.51578835992041</v>
      </c>
    </row>
    <row r="91" spans="1:34" ht="30" x14ac:dyDescent="0.2">
      <c r="A91" s="146" t="s">
        <v>131</v>
      </c>
      <c r="B91" s="146" t="str">
        <f>B47</f>
        <v>2022-2026</v>
      </c>
      <c r="C91" s="146" t="str">
        <f t="shared" ref="C91:E91" si="94">C47</f>
        <v>2027-2031</v>
      </c>
      <c r="D91" s="146" t="str">
        <f t="shared" si="94"/>
        <v>2032-2036</v>
      </c>
      <c r="E91" s="146" t="str">
        <f t="shared" si="94"/>
        <v>2037-2041</v>
      </c>
      <c r="F91" s="146" t="s">
        <v>51</v>
      </c>
      <c r="G91" s="146" t="s">
        <v>52</v>
      </c>
      <c r="H91" s="146" t="s">
        <v>53</v>
      </c>
    </row>
    <row r="92" spans="1:34" ht="15" x14ac:dyDescent="0.2">
      <c r="A92" s="161" t="str">
        <f>A26</f>
        <v>Default</v>
      </c>
      <c r="B92" s="162">
        <v>1021</v>
      </c>
      <c r="C92" s="163">
        <f>C26-B92</f>
        <v>507.99999999999272</v>
      </c>
      <c r="D92" s="163">
        <f>D26-C92-B92</f>
        <v>499.00000000001455</v>
      </c>
      <c r="E92" s="163">
        <f>E26-D92-C92-B92</f>
        <v>399.99999999999272</v>
      </c>
      <c r="F92" s="162">
        <v>2428</v>
      </c>
      <c r="G92" s="161"/>
      <c r="H92" s="165">
        <f>B92+C92</f>
        <v>1528.9999999999927</v>
      </c>
      <c r="J92" s="152">
        <f>+F92-1835</f>
        <v>593</v>
      </c>
    </row>
    <row r="93" spans="1:34" ht="15" x14ac:dyDescent="0.2">
      <c r="A93" s="164" t="s">
        <v>132</v>
      </c>
      <c r="B93" s="165">
        <f t="shared" ref="B93:B95" si="95">B27</f>
        <v>3011.0000000000005</v>
      </c>
      <c r="C93" s="165">
        <f t="shared" ref="C93:C95" si="96">C27-B93</f>
        <v>507.99999999999272</v>
      </c>
      <c r="D93" s="165">
        <f t="shared" ref="D93:D95" si="97">D27-C93-B93</f>
        <v>499.00000000001455</v>
      </c>
      <c r="E93" s="165">
        <f t="shared" ref="E93:E95" si="98">E27-D93-C93-B93</f>
        <v>399.99999999999318</v>
      </c>
      <c r="F93" s="165">
        <f t="shared" ref="F93:F95" si="99">SUM(B93:E93)</f>
        <v>4418.0000000000009</v>
      </c>
      <c r="G93" s="149">
        <f>(F93-F92)/F93</f>
        <v>0.45043005885015858</v>
      </c>
      <c r="H93" s="165">
        <f>B93+C93</f>
        <v>3518.9999999999932</v>
      </c>
      <c r="J93" s="152">
        <f t="shared" ref="J93:J95" si="100">+F93-1835</f>
        <v>2583.0000000000009</v>
      </c>
    </row>
    <row r="94" spans="1:34" ht="15" x14ac:dyDescent="0.2">
      <c r="A94" s="164" t="s">
        <v>133</v>
      </c>
      <c r="B94" s="166">
        <f t="shared" si="95"/>
        <v>3100</v>
      </c>
      <c r="C94" s="166">
        <f t="shared" si="96"/>
        <v>646</v>
      </c>
      <c r="D94" s="166">
        <f t="shared" si="97"/>
        <v>653</v>
      </c>
      <c r="E94" s="166">
        <f t="shared" si="98"/>
        <v>575.99999999999272</v>
      </c>
      <c r="F94" s="166">
        <f t="shared" si="99"/>
        <v>4974.9999999999927</v>
      </c>
      <c r="G94" s="149">
        <f>(F94-F93)/F93</f>
        <v>0.12607514712539422</v>
      </c>
      <c r="H94" s="165">
        <f>B94+C94</f>
        <v>3746</v>
      </c>
      <c r="I94" s="152">
        <f>(F94-B94)</f>
        <v>1874.9999999999927</v>
      </c>
      <c r="J94" s="152">
        <f t="shared" si="100"/>
        <v>3139.9999999999927</v>
      </c>
    </row>
    <row r="95" spans="1:34" ht="16.5" customHeight="1" x14ac:dyDescent="0.2">
      <c r="A95" s="164" t="s">
        <v>134</v>
      </c>
      <c r="B95" s="165">
        <f t="shared" si="95"/>
        <v>3567.8442434565877</v>
      </c>
      <c r="C95" s="165">
        <f t="shared" si="96"/>
        <v>1079.7359519674428</v>
      </c>
      <c r="D95" s="165">
        <f t="shared" si="97"/>
        <v>1083.9282242167974</v>
      </c>
      <c r="E95" s="165">
        <f t="shared" si="98"/>
        <v>998.26798718873033</v>
      </c>
      <c r="F95" s="165">
        <f t="shared" si="99"/>
        <v>6729.7764068295583</v>
      </c>
      <c r="G95" s="149">
        <f>(F95-F93)/F93</f>
        <v>0.52326310702343981</v>
      </c>
      <c r="H95" s="165">
        <f>B95+C95</f>
        <v>4647.5801954240305</v>
      </c>
      <c r="I95" s="152">
        <f>F95-B95</f>
        <v>3161.9321633729705</v>
      </c>
      <c r="J95" s="152">
        <f t="shared" si="100"/>
        <v>4894.7764068295583</v>
      </c>
    </row>
    <row r="96" spans="1:34" x14ac:dyDescent="0.2">
      <c r="I96" s="152"/>
    </row>
    <row r="98" spans="1:3" ht="30" x14ac:dyDescent="0.2">
      <c r="A98" s="167" t="str">
        <f>A92</f>
        <v>Default</v>
      </c>
      <c r="B98" s="146" t="s">
        <v>54</v>
      </c>
      <c r="C98" s="168" t="s">
        <v>55</v>
      </c>
    </row>
    <row r="99" spans="1:3" ht="15" x14ac:dyDescent="0.2">
      <c r="A99" s="164" t="s">
        <v>56</v>
      </c>
      <c r="B99" s="165">
        <f>+B34+C34+D34+E34</f>
        <v>565.74568593838103</v>
      </c>
      <c r="C99" s="169">
        <f>+B99/B103</f>
        <v>0.23300893160559349</v>
      </c>
    </row>
    <row r="100" spans="1:3" ht="15" customHeight="1" x14ac:dyDescent="0.2">
      <c r="A100" s="170" t="s">
        <v>57</v>
      </c>
      <c r="B100" s="165">
        <f t="shared" ref="B100:B102" si="101">+B35+C35+D35+E35</f>
        <v>440.3820035694157</v>
      </c>
      <c r="C100" s="169">
        <f>+B100/B103</f>
        <v>0.18137644298575606</v>
      </c>
    </row>
    <row r="101" spans="1:3" ht="15" x14ac:dyDescent="0.2">
      <c r="A101" s="164" t="s">
        <v>58</v>
      </c>
      <c r="B101" s="165">
        <f t="shared" si="101"/>
        <v>672.97332176404268</v>
      </c>
      <c r="C101" s="169">
        <f>+B101/B103</f>
        <v>0.27717187881550359</v>
      </c>
    </row>
    <row r="102" spans="1:3" ht="15" x14ac:dyDescent="0.2">
      <c r="A102" s="164" t="s">
        <v>59</v>
      </c>
      <c r="B102" s="165">
        <f t="shared" si="101"/>
        <v>748.8989887281607</v>
      </c>
      <c r="C102" s="169">
        <f>+B102/B103</f>
        <v>0.30844274659314691</v>
      </c>
    </row>
    <row r="103" spans="1:3" ht="15" x14ac:dyDescent="0.2">
      <c r="A103" s="164" t="s">
        <v>51</v>
      </c>
      <c r="B103" s="165">
        <f>SUM(B99:B102)</f>
        <v>2428</v>
      </c>
      <c r="C103" s="169">
        <f>SUM(C99:C102)</f>
        <v>1</v>
      </c>
    </row>
    <row r="104" spans="1:3" ht="30" x14ac:dyDescent="0.2">
      <c r="A104" s="167" t="str">
        <f>A27</f>
        <v>Scenario 1 - Principal</v>
      </c>
      <c r="B104" s="146" t="s">
        <v>54</v>
      </c>
      <c r="C104" s="168" t="s">
        <v>55</v>
      </c>
    </row>
    <row r="105" spans="1:3" ht="15" x14ac:dyDescent="0.2">
      <c r="A105" s="164" t="s">
        <v>56</v>
      </c>
      <c r="B105" s="165">
        <f>B48+C48+D48+E48</f>
        <v>2555.9727090183342</v>
      </c>
      <c r="C105" s="169">
        <f>+B105/B109</f>
        <v>0.5785361496193604</v>
      </c>
    </row>
    <row r="106" spans="1:3" ht="17.25" customHeight="1" x14ac:dyDescent="0.2">
      <c r="A106" s="170" t="s">
        <v>57</v>
      </c>
      <c r="B106" s="165">
        <f t="shared" ref="B106:B108" si="102">B49+C49+D49+E49</f>
        <v>440.32461317155412</v>
      </c>
      <c r="C106" s="169">
        <f>+B106/B109</f>
        <v>9.9666050966852451E-2</v>
      </c>
    </row>
    <row r="107" spans="1:3" ht="15" x14ac:dyDescent="0.2">
      <c r="A107" s="164" t="s">
        <v>58</v>
      </c>
      <c r="B107" s="165">
        <f t="shared" si="102"/>
        <v>672.8926999799811</v>
      </c>
      <c r="C107" s="169">
        <f>+B107/B109</f>
        <v>0.15230708464915824</v>
      </c>
    </row>
    <row r="108" spans="1:3" ht="15" x14ac:dyDescent="0.2">
      <c r="A108" s="164" t="s">
        <v>59</v>
      </c>
      <c r="B108" s="165">
        <f t="shared" si="102"/>
        <v>748.80997783013106</v>
      </c>
      <c r="C108" s="169">
        <f>+B108/B109</f>
        <v>0.16949071476462904</v>
      </c>
    </row>
    <row r="109" spans="1:3" ht="15" x14ac:dyDescent="0.2">
      <c r="A109" s="164" t="s">
        <v>51</v>
      </c>
      <c r="B109" s="165">
        <f>SUM(B105:B108)</f>
        <v>4418</v>
      </c>
      <c r="C109" s="169">
        <f>SUM(C105:C108)</f>
        <v>1</v>
      </c>
    </row>
    <row r="110" spans="1:3" ht="30" x14ac:dyDescent="0.2">
      <c r="A110" s="167" t="str">
        <f>A28</f>
        <v>Scenario 2 - High Migration</v>
      </c>
      <c r="B110" s="146" t="s">
        <v>54</v>
      </c>
      <c r="C110" s="168" t="s">
        <v>55</v>
      </c>
    </row>
    <row r="111" spans="1:3" ht="15" x14ac:dyDescent="0.2">
      <c r="A111" s="164" t="s">
        <v>56</v>
      </c>
      <c r="B111" s="165">
        <f>+B62+C62+D62+E62</f>
        <v>2647.6372582165959</v>
      </c>
      <c r="C111" s="169">
        <f>+B111/B115</f>
        <v>0.53218839361137682</v>
      </c>
    </row>
    <row r="112" spans="1:3" ht="15" x14ac:dyDescent="0.2">
      <c r="A112" s="170" t="s">
        <v>57</v>
      </c>
      <c r="B112" s="165">
        <f t="shared" ref="B112:B114" si="103">+B63+C63+D63+E63</f>
        <v>546.75771830631084</v>
      </c>
      <c r="C112" s="169">
        <f>+B112/B115</f>
        <v>0.10990104890579128</v>
      </c>
    </row>
    <row r="113" spans="1:8" ht="15" x14ac:dyDescent="0.2">
      <c r="A113" s="164" t="s">
        <v>58</v>
      </c>
      <c r="B113" s="165">
        <f t="shared" si="103"/>
        <v>842.23479940666573</v>
      </c>
      <c r="C113" s="169">
        <f>+B113/B115</f>
        <v>0.16929342701641548</v>
      </c>
    </row>
    <row r="114" spans="1:8" ht="15" x14ac:dyDescent="0.2">
      <c r="A114" s="164" t="s">
        <v>59</v>
      </c>
      <c r="B114" s="165">
        <f t="shared" si="103"/>
        <v>938.37022407041979</v>
      </c>
      <c r="C114" s="169">
        <f>+B114/B115</f>
        <v>0.18861713046641632</v>
      </c>
    </row>
    <row r="115" spans="1:8" ht="15" x14ac:dyDescent="0.2">
      <c r="A115" s="164" t="s">
        <v>51</v>
      </c>
      <c r="B115" s="165">
        <f>SUM(B111:B114)</f>
        <v>4974.9999999999927</v>
      </c>
      <c r="C115" s="169">
        <f>SUM(C111:C114)</f>
        <v>1</v>
      </c>
    </row>
    <row r="116" spans="1:8" ht="30" x14ac:dyDescent="0.2">
      <c r="A116" s="167" t="str">
        <f>A29</f>
        <v>Scenario 3 - Growth @ 0.25% per annum</v>
      </c>
      <c r="B116" s="146" t="s">
        <v>54</v>
      </c>
      <c r="C116" s="168" t="s">
        <v>55</v>
      </c>
    </row>
    <row r="117" spans="1:8" ht="15" x14ac:dyDescent="0.2">
      <c r="A117" s="164" t="s">
        <v>56</v>
      </c>
      <c r="B117" s="165">
        <f>+B76+C76+D76+E76</f>
        <v>2940.0131535127762</v>
      </c>
      <c r="C117" s="169">
        <f>+B117/B121</f>
        <v>0.43686639433208685</v>
      </c>
    </row>
    <row r="118" spans="1:8" ht="15" x14ac:dyDescent="0.2">
      <c r="A118" s="170" t="s">
        <v>57</v>
      </c>
      <c r="B118" s="165">
        <f t="shared" ref="B118:B120" si="104">+B77+C77+D77+E77</f>
        <v>887.11081872757779</v>
      </c>
      <c r="C118" s="169">
        <f>+B118/B121</f>
        <v>0.13181876560227379</v>
      </c>
    </row>
    <row r="119" spans="1:8" ht="15" x14ac:dyDescent="0.2">
      <c r="A119" s="164" t="s">
        <v>58</v>
      </c>
      <c r="B119" s="165">
        <f t="shared" si="104"/>
        <v>1372.6002026147871</v>
      </c>
      <c r="C119" s="169">
        <f>+B119/B121</f>
        <v>0.20395925802554682</v>
      </c>
    </row>
    <row r="120" spans="1:8" ht="15" x14ac:dyDescent="0.2">
      <c r="A120" s="164" t="s">
        <v>59</v>
      </c>
      <c r="B120" s="165">
        <f t="shared" si="104"/>
        <v>1530.0522319744173</v>
      </c>
      <c r="C120" s="169">
        <f>+B120/B121</f>
        <v>0.2273555820400926</v>
      </c>
    </row>
    <row r="121" spans="1:8" ht="15" x14ac:dyDescent="0.2">
      <c r="A121" s="164" t="s">
        <v>51</v>
      </c>
      <c r="B121" s="165">
        <f>SUM(B117:B120)</f>
        <v>6729.7764068295583</v>
      </c>
      <c r="C121" s="169">
        <f>SUM(C117:C120)</f>
        <v>1</v>
      </c>
    </row>
    <row r="123" spans="1:8" ht="15" thickBot="1" x14ac:dyDescent="0.25"/>
    <row r="124" spans="1:8" ht="42.75" x14ac:dyDescent="0.2">
      <c r="A124" s="28" t="str">
        <f>A98</f>
        <v>Default</v>
      </c>
      <c r="B124" s="53" t="str">
        <f>F74</f>
        <v>Buckie HMA</v>
      </c>
      <c r="C124" s="53" t="str">
        <f>J74</f>
        <v>Caringorms National Park HMA</v>
      </c>
      <c r="D124" s="53" t="str">
        <f>N60</f>
        <v>Elgin HMA</v>
      </c>
      <c r="E124" s="53" t="str">
        <f>R32</f>
        <v>Forres HMA</v>
      </c>
      <c r="F124" s="53" t="str">
        <f>V32</f>
        <v>Keith HMA</v>
      </c>
      <c r="G124" s="54" t="str">
        <f>Z32</f>
        <v>Speyside HMA</v>
      </c>
      <c r="H124" s="54" t="s">
        <v>51</v>
      </c>
    </row>
    <row r="125" spans="1:8" x14ac:dyDescent="0.2">
      <c r="A125" s="30" t="str">
        <f>B91</f>
        <v>2022-2026</v>
      </c>
      <c r="B125" s="31">
        <f>SUM(F34:F37)</f>
        <v>167.49013714071006</v>
      </c>
      <c r="C125" s="31">
        <f>SUM(J34:J37)</f>
        <v>7.054363141085866</v>
      </c>
      <c r="D125" s="31">
        <f>SUM(N34:N37)</f>
        <v>508.98520571106366</v>
      </c>
      <c r="E125" s="31">
        <f>SUM(R34:R37)</f>
        <v>181.97856002254471</v>
      </c>
      <c r="F125" s="31">
        <f>SUM(V34:V37)</f>
        <v>80.463695284614261</v>
      </c>
      <c r="G125" s="31">
        <f>SUM(Z34:Z37)</f>
        <v>75.028038699981408</v>
      </c>
      <c r="H125" s="31">
        <f>SUM(B125:G125)</f>
        <v>1020.9999999999999</v>
      </c>
    </row>
    <row r="126" spans="1:8" x14ac:dyDescent="0.2">
      <c r="A126" s="30" t="str">
        <f>C91</f>
        <v>2027-2031</v>
      </c>
      <c r="B126" s="31">
        <f>SUM(G34:G37)</f>
        <v>82.074018410669453</v>
      </c>
      <c r="C126" s="31">
        <f>SUM(K34:K37)</f>
        <v>4.2110651888032642</v>
      </c>
      <c r="D126" s="31">
        <f>SUM(O34:O37)</f>
        <v>250.11102761600304</v>
      </c>
      <c r="E126" s="31">
        <f>SUM(S34:S37)</f>
        <v>90.722806687956449</v>
      </c>
      <c r="F126" s="31">
        <f>SUM(W34:W37)</f>
        <v>42.062934435467703</v>
      </c>
      <c r="G126" s="31">
        <f>SUM(AA34:AA37)</f>
        <v>38.818147661092837</v>
      </c>
      <c r="H126" s="31">
        <f t="shared" ref="H126:H128" si="105">SUM(B126:G126)</f>
        <v>507.99999999999272</v>
      </c>
    </row>
    <row r="127" spans="1:8" x14ac:dyDescent="0.2">
      <c r="A127" s="30" t="str">
        <f>D91</f>
        <v>2032-2036</v>
      </c>
      <c r="B127" s="31">
        <f>SUM(H34:H37)</f>
        <v>80.619951155365456</v>
      </c>
      <c r="C127" s="31">
        <f>SUM(L34:L37)</f>
        <v>4.1364597031749799</v>
      </c>
      <c r="D127" s="31">
        <f>SUM(P34:P37)</f>
        <v>245.67992673305304</v>
      </c>
      <c r="E127" s="31">
        <f>SUM(T34:T37)</f>
        <v>89.115512868685755</v>
      </c>
      <c r="F127" s="31">
        <f>SUM(X34:X37)</f>
        <v>41.317724967125073</v>
      </c>
      <c r="G127" s="31">
        <f>SUM(AB34:AB37)</f>
        <v>38.130424572610238</v>
      </c>
      <c r="H127" s="31">
        <f t="shared" si="105"/>
        <v>499.00000000001455</v>
      </c>
    </row>
    <row r="128" spans="1:8" ht="15" thickBot="1" x14ac:dyDescent="0.25">
      <c r="A128" s="32" t="str">
        <f>E91</f>
        <v>2037-2041</v>
      </c>
      <c r="B128" s="31">
        <f>SUM(I34:I37)</f>
        <v>64.625211346984386</v>
      </c>
      <c r="C128" s="31">
        <f>SUM(M48:M51)</f>
        <v>3.3157993612624086</v>
      </c>
      <c r="D128" s="31">
        <f>SUM(Q34:Q37)</f>
        <v>196.93781702047312</v>
      </c>
      <c r="E128" s="31">
        <f>SUM(U34:U37)</f>
        <v>71.43528085665794</v>
      </c>
      <c r="F128" s="31">
        <f>SUM(Y34:Y37)</f>
        <v>33.120420815329368</v>
      </c>
      <c r="G128" s="31">
        <f>SUM(AC34:AC37)</f>
        <v>30.565470599285568</v>
      </c>
      <c r="H128" s="31">
        <f t="shared" si="105"/>
        <v>399.99999999999278</v>
      </c>
    </row>
    <row r="129" spans="1:8" ht="15.75" thickBot="1" x14ac:dyDescent="0.25">
      <c r="A129" s="30" t="s">
        <v>60</v>
      </c>
      <c r="B129" s="33">
        <f>SUM(B125:B128)</f>
        <v>394.80931805372933</v>
      </c>
      <c r="C129" s="33">
        <f t="shared" ref="C129:H129" si="106">SUM(C125:C128)</f>
        <v>18.717687394326518</v>
      </c>
      <c r="D129" s="33">
        <f t="shared" si="106"/>
        <v>1201.7139770805929</v>
      </c>
      <c r="E129" s="33">
        <f t="shared" si="106"/>
        <v>433.25216043584481</v>
      </c>
      <c r="F129" s="33">
        <f t="shared" si="106"/>
        <v>196.96477550253641</v>
      </c>
      <c r="G129" s="33">
        <f t="shared" si="106"/>
        <v>182.54208153297003</v>
      </c>
      <c r="H129" s="33">
        <f t="shared" si="106"/>
        <v>2428</v>
      </c>
    </row>
    <row r="130" spans="1:8" ht="15.75" thickBot="1" x14ac:dyDescent="0.25">
      <c r="A130" s="30" t="s">
        <v>61</v>
      </c>
      <c r="B130" s="33">
        <f>B129/20</f>
        <v>19.740465902686466</v>
      </c>
      <c r="C130" s="33">
        <f t="shared" ref="C130:H130" si="107">C129/20</f>
        <v>0.93588436971632594</v>
      </c>
      <c r="D130" s="33">
        <f t="shared" si="107"/>
        <v>60.085698854029644</v>
      </c>
      <c r="E130" s="33">
        <f t="shared" si="107"/>
        <v>21.662608021792241</v>
      </c>
      <c r="F130" s="33">
        <f t="shared" si="107"/>
        <v>9.8482387751268199</v>
      </c>
      <c r="G130" s="33">
        <f t="shared" si="107"/>
        <v>9.1271040766485019</v>
      </c>
      <c r="H130" s="33">
        <f t="shared" si="107"/>
        <v>121.4</v>
      </c>
    </row>
    <row r="131" spans="1:8" ht="15.75" thickBot="1" x14ac:dyDescent="0.3">
      <c r="A131" s="34"/>
      <c r="B131" s="35">
        <f>B129/SUM($B$129:$G$129)</f>
        <v>0.16260680315227735</v>
      </c>
      <c r="C131" s="35">
        <f t="shared" ref="C131:G131" si="108">C129/SUM($B$129:$G$129)</f>
        <v>7.7090969498873644E-3</v>
      </c>
      <c r="D131" s="35">
        <f t="shared" si="108"/>
        <v>0.49493985876465946</v>
      </c>
      <c r="E131" s="35">
        <f t="shared" si="108"/>
        <v>0.17843993428164948</v>
      </c>
      <c r="F131" s="35">
        <f t="shared" si="108"/>
        <v>8.1122230437617973E-2</v>
      </c>
      <c r="G131" s="35">
        <f t="shared" si="108"/>
        <v>7.5182076413908588E-2</v>
      </c>
      <c r="H131" s="143">
        <f>SUM(B131:G131)</f>
        <v>1.0000000000000002</v>
      </c>
    </row>
    <row r="132" spans="1:8" ht="45" x14ac:dyDescent="0.2">
      <c r="A132" s="167" t="str">
        <f>A104</f>
        <v>Scenario 1 - Principal</v>
      </c>
      <c r="B132" s="171" t="str">
        <f>B124</f>
        <v>Buckie HMA</v>
      </c>
      <c r="C132" s="171" t="str">
        <f t="shared" ref="C132:G132" si="109">C124</f>
        <v>Caringorms National Park HMA</v>
      </c>
      <c r="D132" s="171" t="str">
        <f t="shared" si="109"/>
        <v>Elgin HMA</v>
      </c>
      <c r="E132" s="171" t="str">
        <f t="shared" si="109"/>
        <v>Forres HMA</v>
      </c>
      <c r="F132" s="171" t="str">
        <f t="shared" si="109"/>
        <v>Keith HMA</v>
      </c>
      <c r="G132" s="171" t="str">
        <f t="shared" si="109"/>
        <v>Speyside HMA</v>
      </c>
      <c r="H132" s="172" t="s">
        <v>51</v>
      </c>
    </row>
    <row r="133" spans="1:8" ht="15" x14ac:dyDescent="0.2">
      <c r="A133" s="173" t="s">
        <v>62</v>
      </c>
      <c r="B133" s="174">
        <f>SUM(F48:F51)</f>
        <v>393.35949632492623</v>
      </c>
      <c r="C133" s="174">
        <f>SUM(J48:J51)</f>
        <v>28.045048943495878</v>
      </c>
      <c r="D133" s="174">
        <f>SUM(N48:N51)</f>
        <v>1718.4144934913725</v>
      </c>
      <c r="E133" s="174">
        <f>SUM(R48:R51)</f>
        <v>440.83215279810162</v>
      </c>
      <c r="F133" s="174">
        <f>SUM(V48:V51)</f>
        <v>238.3845240710404</v>
      </c>
      <c r="G133" s="174">
        <f>SUM(Z48:Z51)</f>
        <v>191.96428437106374</v>
      </c>
      <c r="H133" s="174">
        <f>SUM(B133:G133)</f>
        <v>3011</v>
      </c>
    </row>
    <row r="134" spans="1:8" ht="15" x14ac:dyDescent="0.2">
      <c r="A134" s="173" t="s">
        <v>63</v>
      </c>
      <c r="B134" s="174">
        <f>SUM(G48:G51)</f>
        <v>82.074018410669453</v>
      </c>
      <c r="C134" s="174">
        <f>SUM(K48:K51)</f>
        <v>4.2110651888032642</v>
      </c>
      <c r="D134" s="174">
        <f>SUM(O48:O51)</f>
        <v>250.11102761600304</v>
      </c>
      <c r="E134" s="174">
        <f>SUM(S48:S51)</f>
        <v>90.722806687956449</v>
      </c>
      <c r="F134" s="174">
        <f>SUM(W48:W51)</f>
        <v>42.062934435467703</v>
      </c>
      <c r="G134" s="174">
        <f>SUM(AA48:AA51)</f>
        <v>38.818147661092837</v>
      </c>
      <c r="H134" s="174">
        <f t="shared" ref="H134:H136" si="110">SUM(B134:G134)</f>
        <v>507.99999999999272</v>
      </c>
    </row>
    <row r="135" spans="1:8" ht="15" x14ac:dyDescent="0.2">
      <c r="A135" s="173" t="s">
        <v>64</v>
      </c>
      <c r="B135" s="174">
        <f>SUM(H48:H51)</f>
        <v>80.619951155365456</v>
      </c>
      <c r="C135" s="174">
        <f>SUM(L48:L51)</f>
        <v>4.1364597031749799</v>
      </c>
      <c r="D135" s="174">
        <f>SUM(P48:P51)</f>
        <v>245.67992673305304</v>
      </c>
      <c r="E135" s="174">
        <f>SUM(T48:T51)</f>
        <v>89.115512868685755</v>
      </c>
      <c r="F135" s="174">
        <f>SUM(X48:X51)</f>
        <v>41.317724967125073</v>
      </c>
      <c r="G135" s="174">
        <f>SUM(AB48:AB51)</f>
        <v>38.130424572610238</v>
      </c>
      <c r="H135" s="174">
        <f t="shared" si="110"/>
        <v>499.00000000001455</v>
      </c>
    </row>
    <row r="136" spans="1:8" ht="15.75" thickBot="1" x14ac:dyDescent="0.25">
      <c r="A136" s="173" t="s">
        <v>65</v>
      </c>
      <c r="B136" s="174">
        <f>SUM(I48:I51)</f>
        <v>64.625211346984386</v>
      </c>
      <c r="C136" s="174">
        <f>SUM(M48:M51)</f>
        <v>3.3157993612624086</v>
      </c>
      <c r="D136" s="174">
        <f>SUM(Q48:Q51)</f>
        <v>196.93781702047312</v>
      </c>
      <c r="E136" s="174">
        <f>SUM(U48:U51)</f>
        <v>71.43528085665794</v>
      </c>
      <c r="F136" s="174">
        <f>SUM(Y48:Y51)</f>
        <v>33.120420815329368</v>
      </c>
      <c r="G136" s="174">
        <f>SUM(AC48:AC51)</f>
        <v>30.565470599285568</v>
      </c>
      <c r="H136" s="174">
        <f t="shared" si="110"/>
        <v>399.99999999999278</v>
      </c>
    </row>
    <row r="137" spans="1:8" ht="16.5" thickBot="1" x14ac:dyDescent="0.25">
      <c r="A137" s="173" t="s">
        <v>60</v>
      </c>
      <c r="B137" s="175">
        <f>SUM(B133:B136)</f>
        <v>620.67867723794552</v>
      </c>
      <c r="C137" s="175">
        <f t="shared" ref="C137:G137" si="111">SUM(C133:C136)</f>
        <v>39.708373196736531</v>
      </c>
      <c r="D137" s="175">
        <f t="shared" si="111"/>
        <v>2411.1432648609016</v>
      </c>
      <c r="E137" s="175">
        <f t="shared" si="111"/>
        <v>692.10575321140186</v>
      </c>
      <c r="F137" s="175">
        <f t="shared" si="111"/>
        <v>354.88560428896255</v>
      </c>
      <c r="G137" s="175">
        <f t="shared" si="111"/>
        <v>299.47832720405239</v>
      </c>
      <c r="H137" s="175">
        <f t="shared" ref="H137" si="112">SUM(H133:H136)</f>
        <v>4418</v>
      </c>
    </row>
    <row r="138" spans="1:8" ht="16.5" thickBot="1" x14ac:dyDescent="0.25">
      <c r="A138" s="173" t="s">
        <v>61</v>
      </c>
      <c r="B138" s="175">
        <f>B137/20</f>
        <v>31.033933861897275</v>
      </c>
      <c r="C138" s="175">
        <f t="shared" ref="C138:H138" si="113">C137/20</f>
        <v>1.9854186598368266</v>
      </c>
      <c r="D138" s="175">
        <f t="shared" si="113"/>
        <v>120.55716324304508</v>
      </c>
      <c r="E138" s="175">
        <f t="shared" si="113"/>
        <v>34.605287660570092</v>
      </c>
      <c r="F138" s="175">
        <f t="shared" si="113"/>
        <v>17.744280214448128</v>
      </c>
      <c r="G138" s="175">
        <f t="shared" si="113"/>
        <v>14.973916360202619</v>
      </c>
      <c r="H138" s="175">
        <f t="shared" si="113"/>
        <v>220.9</v>
      </c>
    </row>
    <row r="139" spans="1:8" ht="16.5" thickBot="1" x14ac:dyDescent="0.3">
      <c r="A139" s="176"/>
      <c r="B139" s="177">
        <f>B137/SUM($B$137:$G$137)</f>
        <v>0.14048860960569159</v>
      </c>
      <c r="C139" s="177">
        <f t="shared" ref="C139:G139" si="114">C137/SUM($B$137:$G$137)</f>
        <v>8.9878617466583374E-3</v>
      </c>
      <c r="D139" s="177">
        <f t="shared" si="114"/>
        <v>0.54575447371229102</v>
      </c>
      <c r="E139" s="177">
        <f t="shared" si="114"/>
        <v>0.15665589706007285</v>
      </c>
      <c r="F139" s="177">
        <f t="shared" si="114"/>
        <v>8.0327207851734389E-2</v>
      </c>
      <c r="G139" s="177">
        <f t="shared" si="114"/>
        <v>6.7785950023551922E-2</v>
      </c>
      <c r="H139" s="178">
        <f>SUM(B139:G139)</f>
        <v>1.0000000000000002</v>
      </c>
    </row>
    <row r="140" spans="1:8" ht="42.75" x14ac:dyDescent="0.2">
      <c r="A140" s="28" t="str">
        <f>A110</f>
        <v>Scenario 2 - High Migration</v>
      </c>
      <c r="B140" s="53" t="str">
        <f>B132</f>
        <v>Buckie HMA</v>
      </c>
      <c r="C140" s="53" t="str">
        <f t="shared" ref="C140:H140" si="115">C132</f>
        <v>Caringorms National Park HMA</v>
      </c>
      <c r="D140" s="53" t="str">
        <f t="shared" si="115"/>
        <v>Elgin HMA</v>
      </c>
      <c r="E140" s="53" t="str">
        <f t="shared" si="115"/>
        <v>Forres HMA</v>
      </c>
      <c r="F140" s="53" t="str">
        <f t="shared" si="115"/>
        <v>Keith HMA</v>
      </c>
      <c r="G140" s="53" t="str">
        <f t="shared" si="115"/>
        <v>Speyside HMA</v>
      </c>
      <c r="H140" s="53" t="str">
        <f t="shared" si="115"/>
        <v>Total</v>
      </c>
    </row>
    <row r="141" spans="1:8" x14ac:dyDescent="0.2">
      <c r="A141" s="30" t="s">
        <v>62</v>
      </c>
      <c r="B141" s="31">
        <f>SUM(F62:F65)</f>
        <v>407.73771836916609</v>
      </c>
      <c r="C141" s="31">
        <f>SUM(J62:J65)</f>
        <v>28.782843710673006</v>
      </c>
      <c r="D141" s="31">
        <f>SUM(N62:N65)</f>
        <v>1762.235406963616</v>
      </c>
      <c r="E141" s="31">
        <f>SUM(R62:R65)</f>
        <v>456.72557918115683</v>
      </c>
      <c r="F141" s="31">
        <f>SUM(V62:V65)</f>
        <v>245.75371352456568</v>
      </c>
      <c r="G141" s="31">
        <f>SUM(Z62:Z65)</f>
        <v>198.76473825082246</v>
      </c>
      <c r="H141" s="31">
        <f>SUM(B141:G141)</f>
        <v>3100</v>
      </c>
    </row>
    <row r="142" spans="1:8" x14ac:dyDescent="0.2">
      <c r="A142" s="30" t="s">
        <v>63</v>
      </c>
      <c r="B142" s="31">
        <f>SUM(G62:G65)</f>
        <v>104.36971632537978</v>
      </c>
      <c r="C142" s="31">
        <f>SUM(K62:K65)</f>
        <v>5.355015968438849</v>
      </c>
      <c r="D142" s="31">
        <f>SUM(O62:O65)</f>
        <v>318.05457448807198</v>
      </c>
      <c r="E142" s="31">
        <f>SUM(S62:S65)</f>
        <v>115.36797858350533</v>
      </c>
      <c r="F142" s="31">
        <f>SUM(W62:W65)</f>
        <v>53.489479616757166</v>
      </c>
      <c r="G142" s="31">
        <f>SUM(AA62:AA65)</f>
        <v>49.363235017846691</v>
      </c>
      <c r="H142" s="31">
        <f t="shared" ref="H142:H144" si="116">SUM(B142:G142)</f>
        <v>645.99999999999989</v>
      </c>
    </row>
    <row r="143" spans="1:8" x14ac:dyDescent="0.2">
      <c r="A143" s="30" t="s">
        <v>64</v>
      </c>
      <c r="B143" s="31">
        <f>SUM(H62:H65)</f>
        <v>105.50065752395334</v>
      </c>
      <c r="C143" s="31">
        <f>SUM(L62:L65)</f>
        <v>5.4130424572609392</v>
      </c>
      <c r="D143" s="31">
        <f>SUM(P62:P65)</f>
        <v>321.50098628592667</v>
      </c>
      <c r="E143" s="31">
        <f>SUM(T62:T65)</f>
        <v>116.61809599849789</v>
      </c>
      <c r="F143" s="31">
        <f>SUM(X62:X65)</f>
        <v>54.069086981026082</v>
      </c>
      <c r="G143" s="31">
        <f>SUM(AB62:AB65)</f>
        <v>49.898130753335053</v>
      </c>
      <c r="H143" s="31">
        <f t="shared" si="116"/>
        <v>653</v>
      </c>
    </row>
    <row r="144" spans="1:8" ht="15" thickBot="1" x14ac:dyDescent="0.25">
      <c r="A144" s="30" t="s">
        <v>65</v>
      </c>
      <c r="B144" s="31">
        <f>SUM(I62:I65)</f>
        <v>93.060304339656227</v>
      </c>
      <c r="C144" s="31">
        <f>SUM(M62:M65)</f>
        <v>4.7747510802178486</v>
      </c>
      <c r="D144" s="31">
        <f>SUM(Q62:Q65)</f>
        <v>283.59045650948519</v>
      </c>
      <c r="E144" s="31">
        <f>SUM(U62:U65)</f>
        <v>102.86680443358836</v>
      </c>
      <c r="F144" s="31">
        <f>SUM(Y62:Y65)</f>
        <v>47.693405974073954</v>
      </c>
      <c r="G144" s="31">
        <f>SUM(AC62:AC65)</f>
        <v>44.014277662971132</v>
      </c>
      <c r="H144" s="31">
        <f t="shared" si="116"/>
        <v>575.99999999999272</v>
      </c>
    </row>
    <row r="145" spans="1:8" ht="15.75" thickBot="1" x14ac:dyDescent="0.25">
      <c r="A145" s="30" t="s">
        <v>60</v>
      </c>
      <c r="B145" s="33">
        <f>SUM(B141:B144)</f>
        <v>710.66839655815545</v>
      </c>
      <c r="C145" s="33">
        <f t="shared" ref="C145:G145" si="117">SUM(C141:C144)</f>
        <v>44.325653216590645</v>
      </c>
      <c r="D145" s="33">
        <f t="shared" si="117"/>
        <v>2685.3814242470999</v>
      </c>
      <c r="E145" s="33">
        <f t="shared" si="117"/>
        <v>791.57845819674844</v>
      </c>
      <c r="F145" s="33">
        <f t="shared" si="117"/>
        <v>401.00568609642289</v>
      </c>
      <c r="G145" s="33">
        <f t="shared" si="117"/>
        <v>342.04038168497539</v>
      </c>
      <c r="H145" s="33">
        <f t="shared" ref="H145" si="118">SUM(H141:H144)</f>
        <v>4974.9999999999927</v>
      </c>
    </row>
    <row r="146" spans="1:8" ht="15.75" thickBot="1" x14ac:dyDescent="0.25">
      <c r="A146" s="30" t="s">
        <v>61</v>
      </c>
      <c r="B146" s="33">
        <f>B145/20</f>
        <v>35.533419827907771</v>
      </c>
      <c r="C146" s="33">
        <f t="shared" ref="C146:H146" si="119">C145/20</f>
        <v>2.2162826608295321</v>
      </c>
      <c r="D146" s="33">
        <f t="shared" si="119"/>
        <v>134.26907121235499</v>
      </c>
      <c r="E146" s="33">
        <f t="shared" si="119"/>
        <v>39.578922909837424</v>
      </c>
      <c r="F146" s="33">
        <f t="shared" si="119"/>
        <v>20.050284304821144</v>
      </c>
      <c r="G146" s="33">
        <f t="shared" si="119"/>
        <v>17.10201908424877</v>
      </c>
      <c r="H146" s="33">
        <f t="shared" si="119"/>
        <v>248.74999999999963</v>
      </c>
    </row>
    <row r="147" spans="1:8" ht="15.75" thickBot="1" x14ac:dyDescent="0.3">
      <c r="A147" s="34"/>
      <c r="B147" s="35">
        <f>B145/SUM($B$137:$G$137)</f>
        <v>0.16085749129881291</v>
      </c>
      <c r="C147" s="35">
        <f t="shared" ref="C147:G147" si="120">C145/SUM($B$137:$G$137)</f>
        <v>1.0032968134130975E-2</v>
      </c>
      <c r="D147" s="35">
        <f t="shared" si="120"/>
        <v>0.60782739344660475</v>
      </c>
      <c r="E147" s="35">
        <f t="shared" si="120"/>
        <v>0.17917122186436135</v>
      </c>
      <c r="F147" s="35">
        <f t="shared" si="120"/>
        <v>9.0766339089276352E-2</v>
      </c>
      <c r="G147" s="35">
        <f t="shared" si="120"/>
        <v>7.7419733292208096E-2</v>
      </c>
      <c r="H147" s="143">
        <f>SUM(B147:G147)</f>
        <v>1.1260751471253945</v>
      </c>
    </row>
    <row r="148" spans="1:8" ht="42.75" x14ac:dyDescent="0.2">
      <c r="A148" s="28" t="str">
        <f>A116</f>
        <v>Scenario 3 - Growth @ 0.25% per annum</v>
      </c>
      <c r="B148" s="53" t="str">
        <f>B140</f>
        <v>Buckie HMA</v>
      </c>
      <c r="C148" s="53" t="str">
        <f t="shared" ref="C148:H148" si="121">C140</f>
        <v>Caringorms National Park HMA</v>
      </c>
      <c r="D148" s="53" t="str">
        <f t="shared" si="121"/>
        <v>Elgin HMA</v>
      </c>
      <c r="E148" s="53" t="str">
        <f t="shared" si="121"/>
        <v>Forres HMA</v>
      </c>
      <c r="F148" s="53" t="str">
        <f t="shared" si="121"/>
        <v>Keith HMA</v>
      </c>
      <c r="G148" s="53" t="str">
        <f t="shared" si="121"/>
        <v>Speyside HMA</v>
      </c>
      <c r="H148" s="53" t="str">
        <f t="shared" si="121"/>
        <v>Total</v>
      </c>
    </row>
    <row r="149" spans="1:8" x14ac:dyDescent="0.2">
      <c r="A149" s="30" t="s">
        <v>62</v>
      </c>
      <c r="B149" s="31">
        <f>SUM(F76:F79)</f>
        <v>486.18092783028283</v>
      </c>
      <c r="C149" s="31">
        <f>SUM(J76:J79)</f>
        <v>11.73611085467482</v>
      </c>
      <c r="D149" s="31">
        <f>SUM(N76:N79)</f>
        <v>2004.3802357356351</v>
      </c>
      <c r="E149" s="31">
        <f>SUM(R76:R79)</f>
        <v>543.47086668559984</v>
      </c>
      <c r="F149" s="31">
        <f>SUM(V76:V79)</f>
        <v>286.17517543175836</v>
      </c>
      <c r="G149" s="31">
        <f>SUM(Z76:Z79)</f>
        <v>235.90092691863717</v>
      </c>
      <c r="H149" s="31">
        <f>SUM(B149:G149)</f>
        <v>3567.8442434565882</v>
      </c>
    </row>
    <row r="150" spans="1:8" x14ac:dyDescent="0.2">
      <c r="A150" s="30" t="s">
        <v>63</v>
      </c>
      <c r="B150" s="31">
        <f>SUM(G76:G79)</f>
        <v>174.44541023708501</v>
      </c>
      <c r="C150" s="31">
        <f>SUM(K76:K79)</f>
        <v>8.9504694496642792</v>
      </c>
      <c r="D150" s="31">
        <f>SUM(O76:O79)</f>
        <v>531.60210334748922</v>
      </c>
      <c r="E150" s="31">
        <f>SUM(S76:S79)</f>
        <v>192.82810244956661</v>
      </c>
      <c r="F150" s="31">
        <f>SUM(W76:W79)</f>
        <v>89.403272746505266</v>
      </c>
      <c r="G150" s="31">
        <f>SUM(AA76:AA79)</f>
        <v>82.506593737132576</v>
      </c>
      <c r="H150" s="31">
        <f t="shared" ref="H150:H152" si="122">SUM(B150:G150)</f>
        <v>1079.735951967443</v>
      </c>
    </row>
    <row r="151" spans="1:8" x14ac:dyDescent="0.2">
      <c r="A151" s="30" t="s">
        <v>64</v>
      </c>
      <c r="B151" s="31">
        <f>SUM(H76:H79)</f>
        <v>175.12272643743052</v>
      </c>
      <c r="C151" s="31">
        <f>SUM(L76:L79)</f>
        <v>8.9852212837809446</v>
      </c>
      <c r="D151" s="31">
        <f>SUM(P76:P79)</f>
        <v>533.66614571034938</v>
      </c>
      <c r="E151" s="31">
        <f>SUM(T76:T79)</f>
        <v>193.57679281346623</v>
      </c>
      <c r="F151" s="31">
        <f>SUM(X76:X79)</f>
        <v>89.750397299183305</v>
      </c>
      <c r="G151" s="31">
        <f>SUM(AB76:AB79)</f>
        <v>82.826940672586801</v>
      </c>
      <c r="H151" s="31">
        <f t="shared" si="122"/>
        <v>1083.9282242167972</v>
      </c>
    </row>
    <row r="152" spans="1:8" ht="15" thickBot="1" x14ac:dyDescent="0.25">
      <c r="A152" s="30" t="s">
        <v>65</v>
      </c>
      <c r="B152" s="31">
        <f>SUM(I76:I79)</f>
        <v>161.28319913250297</v>
      </c>
      <c r="C152" s="31">
        <f>SUM(M76:M79)</f>
        <v>8.2751408857228412</v>
      </c>
      <c r="D152" s="31">
        <f>SUM(Q76:Q79)</f>
        <v>491.49179549593754</v>
      </c>
      <c r="E152" s="31">
        <f>SUM(U76:U79)</f>
        <v>178.27888508759571</v>
      </c>
      <c r="F152" s="31">
        <f>SUM(Y76:Y79)</f>
        <v>82.657639555407513</v>
      </c>
      <c r="G152" s="31">
        <f>SUM(AC76:AC79)</f>
        <v>76.281327031563819</v>
      </c>
      <c r="H152" s="31">
        <f t="shared" si="122"/>
        <v>998.26798718873044</v>
      </c>
    </row>
    <row r="153" spans="1:8" ht="15.75" thickBot="1" x14ac:dyDescent="0.25">
      <c r="A153" s="30" t="s">
        <v>60</v>
      </c>
      <c r="B153" s="33">
        <f>SUM(B149:B152)</f>
        <v>997.03226363730141</v>
      </c>
      <c r="C153" s="33">
        <f t="shared" ref="C153:G153" si="123">SUM(C149:C152)</f>
        <v>37.946942473842881</v>
      </c>
      <c r="D153" s="33">
        <f t="shared" si="123"/>
        <v>3561.1402802894108</v>
      </c>
      <c r="E153" s="33">
        <f t="shared" si="123"/>
        <v>1108.1546470362284</v>
      </c>
      <c r="F153" s="33">
        <f t="shared" si="123"/>
        <v>547.98648503285449</v>
      </c>
      <c r="G153" s="33">
        <f t="shared" si="123"/>
        <v>477.51578835992041</v>
      </c>
      <c r="H153" s="33">
        <f t="shared" ref="H153" si="124">SUM(H149:H152)</f>
        <v>6729.7764068295592</v>
      </c>
    </row>
    <row r="154" spans="1:8" ht="15.75" thickBot="1" x14ac:dyDescent="0.25">
      <c r="A154" s="30" t="s">
        <v>61</v>
      </c>
      <c r="B154" s="33">
        <f>B153/20</f>
        <v>49.851613181865069</v>
      </c>
      <c r="C154" s="33">
        <f t="shared" ref="C154:H154" si="125">C153/20</f>
        <v>1.897347123692144</v>
      </c>
      <c r="D154" s="33">
        <f t="shared" si="125"/>
        <v>178.05701401447055</v>
      </c>
      <c r="E154" s="33">
        <f t="shared" si="125"/>
        <v>55.407732351811418</v>
      </c>
      <c r="F154" s="33">
        <f t="shared" si="125"/>
        <v>27.399324251642724</v>
      </c>
      <c r="G154" s="33">
        <f t="shared" si="125"/>
        <v>23.875789417996021</v>
      </c>
      <c r="H154" s="33">
        <f t="shared" si="125"/>
        <v>336.48882034147795</v>
      </c>
    </row>
    <row r="155" spans="1:8" ht="15.75" thickBot="1" x14ac:dyDescent="0.3">
      <c r="A155" s="34"/>
      <c r="B155" s="35">
        <f>B153/SUM($B$137:$G$137)</f>
        <v>0.22567502572143536</v>
      </c>
      <c r="C155" s="35">
        <f t="shared" ref="C155:F155" si="126">C153/SUM($B$137:$G$137)</f>
        <v>8.5891676038576011E-3</v>
      </c>
      <c r="D155" s="35">
        <f t="shared" si="126"/>
        <v>0.8060525758916729</v>
      </c>
      <c r="E155" s="35">
        <f t="shared" si="126"/>
        <v>0.25082721752743964</v>
      </c>
      <c r="F155" s="35">
        <f t="shared" si="126"/>
        <v>0.12403496718715584</v>
      </c>
      <c r="G155" s="35">
        <f>G153/SUM($B$137:$G$137)</f>
        <v>0.10808415309187877</v>
      </c>
      <c r="H155" s="143">
        <f>SUM(B155:G155)</f>
        <v>1.5232631070234404</v>
      </c>
    </row>
    <row r="161" spans="1:14" ht="15" x14ac:dyDescent="0.2">
      <c r="A161" s="346" t="s">
        <v>66</v>
      </c>
      <c r="B161" s="347"/>
      <c r="C161" s="347"/>
      <c r="D161" s="347"/>
      <c r="E161" s="347"/>
      <c r="F161" s="347"/>
      <c r="G161" s="347"/>
      <c r="H161" s="347"/>
      <c r="I161" s="347"/>
      <c r="J161" s="347"/>
      <c r="K161" s="347"/>
      <c r="L161" s="347"/>
      <c r="M161" s="347"/>
      <c r="N161" s="348"/>
    </row>
    <row r="162" spans="1:14" s="39" customFormat="1" ht="42.75" x14ac:dyDescent="0.25">
      <c r="A162" s="36"/>
      <c r="B162" s="29" t="str">
        <f>B124</f>
        <v>Buckie HMA</v>
      </c>
      <c r="C162" s="29" t="str">
        <f t="shared" ref="C162:G162" si="127">C124</f>
        <v>Caringorms National Park HMA</v>
      </c>
      <c r="D162" s="29" t="str">
        <f t="shared" si="127"/>
        <v>Elgin HMA</v>
      </c>
      <c r="E162" s="29" t="str">
        <f t="shared" si="127"/>
        <v>Forres HMA</v>
      </c>
      <c r="F162" s="29" t="str">
        <f t="shared" si="127"/>
        <v>Keith HMA</v>
      </c>
      <c r="G162" s="29" t="str">
        <f t="shared" si="127"/>
        <v>Speyside HMA</v>
      </c>
      <c r="H162" s="37"/>
      <c r="I162" s="29" t="str">
        <f>B162</f>
        <v>Buckie HMA</v>
      </c>
      <c r="J162" s="29" t="str">
        <f t="shared" ref="J162:N162" si="128">C162</f>
        <v>Caringorms National Park HMA</v>
      </c>
      <c r="K162" s="29" t="str">
        <f t="shared" si="128"/>
        <v>Elgin HMA</v>
      </c>
      <c r="L162" s="29" t="str">
        <f t="shared" si="128"/>
        <v>Forres HMA</v>
      </c>
      <c r="M162" s="29" t="str">
        <f t="shared" si="128"/>
        <v>Keith HMA</v>
      </c>
      <c r="N162" s="29" t="str">
        <f t="shared" si="128"/>
        <v>Speyside HMA</v>
      </c>
    </row>
    <row r="163" spans="1:14" x14ac:dyDescent="0.2">
      <c r="A163" s="40" t="s">
        <v>43</v>
      </c>
      <c r="B163" s="31">
        <f>SUM(F34:I34)</f>
        <v>105.71812887469483</v>
      </c>
      <c r="C163" s="31">
        <f>SUM(J34:M34)</f>
        <v>2.1246813357129444</v>
      </c>
      <c r="D163" s="31">
        <f>SUM(N34:Q34)</f>
        <v>282.14238117602861</v>
      </c>
      <c r="E163" s="31">
        <f>SUM(R34:U34)</f>
        <v>88.784092616945486</v>
      </c>
      <c r="F163" s="31">
        <f>SUM(V34:Y34)</f>
        <v>46.935893293255738</v>
      </c>
      <c r="G163" s="31">
        <f>SUM(Z34:AC34)</f>
        <v>40.040508641743379</v>
      </c>
      <c r="H163" s="40" t="str">
        <f>A163</f>
        <v>Social Rent</v>
      </c>
      <c r="I163" s="41">
        <f t="shared" ref="I163:N163" si="129">B163/B$167</f>
        <v>0.26777009569036492</v>
      </c>
      <c r="J163" s="41">
        <f t="shared" si="129"/>
        <v>0.11351195748449952</v>
      </c>
      <c r="K163" s="41">
        <f t="shared" si="129"/>
        <v>0.23478330664128302</v>
      </c>
      <c r="L163" s="41">
        <f t="shared" si="129"/>
        <v>0.20492475450700601</v>
      </c>
      <c r="M163" s="41">
        <f t="shared" si="129"/>
        <v>0.23829587383583373</v>
      </c>
      <c r="N163" s="41">
        <f t="shared" si="129"/>
        <v>0.21934946893060064</v>
      </c>
    </row>
    <row r="164" spans="1:14" x14ac:dyDescent="0.2">
      <c r="A164" s="40" t="s">
        <v>57</v>
      </c>
      <c r="B164" s="31">
        <f t="shared" ref="B164:B166" si="130">SUM(F35:I35)</f>
        <v>77.081720834116112</v>
      </c>
      <c r="C164" s="31">
        <f t="shared" ref="C164:C166" si="131">SUM(J35:M35)</f>
        <v>3.8314061619387618</v>
      </c>
      <c r="D164" s="31">
        <f t="shared" ref="D164:D166" si="132">SUM(N35:Q35)</f>
        <v>212.91439742626318</v>
      </c>
      <c r="E164" s="31">
        <f t="shared" ref="E164:E166" si="133">SUM(R35:U35)</f>
        <v>72.86755823783588</v>
      </c>
      <c r="F164" s="31">
        <f t="shared" ref="F164:F166" si="134">SUM(V35:Y35)</f>
        <v>38.271474262633902</v>
      </c>
      <c r="G164" s="31">
        <f t="shared" ref="G164:G166" si="135">SUM(Z35:AC35)</f>
        <v>35.415446646627828</v>
      </c>
      <c r="H164" s="40" t="str">
        <f t="shared" ref="H164:H166" si="136">A164</f>
        <v>Below Market Housing</v>
      </c>
      <c r="I164" s="41">
        <f t="shared" ref="I164:I166" si="137">B164/B$167</f>
        <v>0.19523784599133021</v>
      </c>
      <c r="J164" s="41">
        <f t="shared" ref="J164:N166" si="138">C164/C$167</f>
        <v>0.20469441984056705</v>
      </c>
      <c r="K164" s="41">
        <f t="shared" si="138"/>
        <v>0.17717560208753741</v>
      </c>
      <c r="L164" s="41">
        <f t="shared" si="138"/>
        <v>0.16818740883953645</v>
      </c>
      <c r="M164" s="41">
        <f t="shared" si="138"/>
        <v>0.19430618578874301</v>
      </c>
      <c r="N164" s="41">
        <f t="shared" si="138"/>
        <v>0.19401250576969689</v>
      </c>
    </row>
    <row r="165" spans="1:14" ht="18" customHeight="1" x14ac:dyDescent="0.2">
      <c r="A165" s="40" t="s">
        <v>58</v>
      </c>
      <c r="B165" s="31">
        <f t="shared" si="130"/>
        <v>80.70331767800117</v>
      </c>
      <c r="C165" s="31">
        <f t="shared" si="131"/>
        <v>4.7922916588390017</v>
      </c>
      <c r="D165" s="31">
        <f t="shared" si="132"/>
        <v>376.36884679691866</v>
      </c>
      <c r="E165" s="31">
        <f t="shared" si="133"/>
        <v>124.73778719706941</v>
      </c>
      <c r="F165" s="31">
        <f t="shared" si="134"/>
        <v>44.400408134510684</v>
      </c>
      <c r="G165" s="31">
        <f t="shared" si="135"/>
        <v>41.970670298703709</v>
      </c>
      <c r="H165" s="40" t="str">
        <f t="shared" si="136"/>
        <v>Market Rent (PRS)</v>
      </c>
      <c r="I165" s="41">
        <f t="shared" si="137"/>
        <v>0.20441087377532036</v>
      </c>
      <c r="J165" s="41">
        <f t="shared" si="138"/>
        <v>0.25603011514614693</v>
      </c>
      <c r="K165" s="41">
        <f t="shared" si="138"/>
        <v>0.3131933671199012</v>
      </c>
      <c r="L165" s="41">
        <f t="shared" si="138"/>
        <v>0.2879103639589129</v>
      </c>
      <c r="M165" s="41">
        <f t="shared" si="138"/>
        <v>0.22542308908396116</v>
      </c>
      <c r="N165" s="41">
        <f t="shared" si="138"/>
        <v>0.22992325904382291</v>
      </c>
    </row>
    <row r="166" spans="1:14" ht="15.75" customHeight="1" x14ac:dyDescent="0.2">
      <c r="A166" s="40" t="s">
        <v>59</v>
      </c>
      <c r="B166" s="31">
        <f t="shared" si="130"/>
        <v>131.30615066691723</v>
      </c>
      <c r="C166" s="31">
        <f t="shared" si="131"/>
        <v>7.9693082378358113</v>
      </c>
      <c r="D166" s="31">
        <f t="shared" si="132"/>
        <v>330.28835168138232</v>
      </c>
      <c r="E166" s="31">
        <f t="shared" si="133"/>
        <v>146.86272238399408</v>
      </c>
      <c r="F166" s="31">
        <f t="shared" si="134"/>
        <v>67.356999812136095</v>
      </c>
      <c r="G166" s="31">
        <f t="shared" si="135"/>
        <v>65.115455945895121</v>
      </c>
      <c r="H166" s="40" t="str">
        <f t="shared" si="136"/>
        <v>Market Housing</v>
      </c>
      <c r="I166" s="41">
        <f t="shared" si="137"/>
        <v>0.33258118454298452</v>
      </c>
      <c r="J166" s="41">
        <f t="shared" si="138"/>
        <v>0.42576350752878656</v>
      </c>
      <c r="K166" s="41">
        <f t="shared" si="138"/>
        <v>0.27484772415127823</v>
      </c>
      <c r="L166" s="41">
        <f t="shared" si="138"/>
        <v>0.33897747269454465</v>
      </c>
      <c r="M166" s="41">
        <f t="shared" si="138"/>
        <v>0.34197485129146199</v>
      </c>
      <c r="N166" s="41">
        <f t="shared" si="138"/>
        <v>0.35671476625587961</v>
      </c>
    </row>
    <row r="167" spans="1:14" ht="15" x14ac:dyDescent="0.25">
      <c r="A167" s="138" t="s">
        <v>60</v>
      </c>
      <c r="B167" s="136">
        <f>SUM(B163:B166)</f>
        <v>394.80931805372933</v>
      </c>
      <c r="C167" s="136">
        <f t="shared" ref="C167:G167" si="139">SUM(C163:C166)</f>
        <v>18.717687394326518</v>
      </c>
      <c r="D167" s="136">
        <f t="shared" si="139"/>
        <v>1201.7139770805929</v>
      </c>
      <c r="E167" s="136">
        <f t="shared" si="139"/>
        <v>433.25216043584487</v>
      </c>
      <c r="F167" s="136">
        <f t="shared" si="139"/>
        <v>196.96477550253644</v>
      </c>
      <c r="G167" s="136">
        <f t="shared" si="139"/>
        <v>182.54208153297003</v>
      </c>
      <c r="H167" s="31"/>
      <c r="I167" s="140">
        <f>SUM(I163:I166)</f>
        <v>1</v>
      </c>
      <c r="J167" s="140">
        <f>SUM(J163:J166)</f>
        <v>1</v>
      </c>
      <c r="K167" s="140">
        <f t="shared" ref="K167:N167" si="140">SUM(K163:K166)</f>
        <v>0.99999999999999989</v>
      </c>
      <c r="L167" s="140">
        <f t="shared" si="140"/>
        <v>1</v>
      </c>
      <c r="M167" s="140">
        <f t="shared" si="140"/>
        <v>0.99999999999999989</v>
      </c>
      <c r="N167" s="140">
        <f t="shared" si="140"/>
        <v>1</v>
      </c>
    </row>
    <row r="168" spans="1:14" ht="15.75" thickBot="1" x14ac:dyDescent="0.3">
      <c r="A168" s="137" t="s">
        <v>61</v>
      </c>
      <c r="B168" s="48">
        <f>+B167/20</f>
        <v>19.740465902686466</v>
      </c>
      <c r="C168" s="48">
        <f t="shared" ref="C168:G168" si="141">+C167/20</f>
        <v>0.93588436971632594</v>
      </c>
      <c r="D168" s="48">
        <f t="shared" si="141"/>
        <v>60.085698854029644</v>
      </c>
      <c r="E168" s="48">
        <f t="shared" si="141"/>
        <v>21.662608021792245</v>
      </c>
      <c r="F168" s="48">
        <f t="shared" si="141"/>
        <v>9.8482387751268217</v>
      </c>
      <c r="G168" s="48">
        <f t="shared" si="141"/>
        <v>9.1271040766485019</v>
      </c>
      <c r="H168" s="31"/>
      <c r="I168" s="140"/>
      <c r="J168" s="140"/>
      <c r="K168" s="140"/>
      <c r="L168" s="140"/>
      <c r="M168" s="140"/>
      <c r="N168" s="140"/>
    </row>
    <row r="169" spans="1:14" ht="19.5" customHeight="1" x14ac:dyDescent="0.25">
      <c r="A169" s="137" t="s">
        <v>67</v>
      </c>
      <c r="B169" s="153">
        <f>B167/SUM($B$129:$G$129)</f>
        <v>0.16260680315227735</v>
      </c>
      <c r="C169" s="153">
        <f t="shared" ref="C169:G169" si="142">C167/SUM($B$129:$G$129)</f>
        <v>7.7090969498873644E-3</v>
      </c>
      <c r="D169" s="153">
        <f t="shared" si="142"/>
        <v>0.49493985876465946</v>
      </c>
      <c r="E169" s="153">
        <f t="shared" si="142"/>
        <v>0.17843993428164948</v>
      </c>
      <c r="F169" s="153">
        <f t="shared" si="142"/>
        <v>8.1122230437617987E-2</v>
      </c>
      <c r="G169" s="153">
        <f t="shared" si="142"/>
        <v>7.5182076413908588E-2</v>
      </c>
      <c r="H169" s="43"/>
      <c r="I169" s="44"/>
      <c r="J169" s="44"/>
      <c r="K169" s="45"/>
      <c r="L169" s="45"/>
      <c r="M169" s="45"/>
      <c r="N169" s="45"/>
    </row>
    <row r="170" spans="1:14" ht="15" x14ac:dyDescent="0.2">
      <c r="A170" s="346" t="s">
        <v>308</v>
      </c>
      <c r="B170" s="347"/>
      <c r="C170" s="347"/>
      <c r="D170" s="347"/>
      <c r="E170" s="347"/>
      <c r="F170" s="347"/>
      <c r="G170" s="347"/>
      <c r="H170" s="347"/>
      <c r="I170" s="347"/>
      <c r="J170" s="347"/>
      <c r="K170" s="347"/>
      <c r="L170" s="347"/>
      <c r="M170" s="347"/>
      <c r="N170" s="348"/>
    </row>
    <row r="171" spans="1:14" s="46" customFormat="1" ht="42.75" x14ac:dyDescent="0.25">
      <c r="A171" s="38"/>
      <c r="B171" s="29" t="str">
        <f>B162</f>
        <v>Buckie HMA</v>
      </c>
      <c r="C171" s="29" t="str">
        <f>C162</f>
        <v>Caringorms National Park HMA</v>
      </c>
      <c r="D171" s="29" t="str">
        <f t="shared" ref="D171:G171" si="143">D162</f>
        <v>Elgin HMA</v>
      </c>
      <c r="E171" s="29" t="str">
        <f t="shared" si="143"/>
        <v>Forres HMA</v>
      </c>
      <c r="F171" s="29" t="str">
        <f t="shared" si="143"/>
        <v>Keith HMA</v>
      </c>
      <c r="G171" s="29" t="str">
        <f t="shared" si="143"/>
        <v>Speyside HMA</v>
      </c>
      <c r="H171" s="29"/>
      <c r="I171" s="29" t="str">
        <f>I162</f>
        <v>Buckie HMA</v>
      </c>
      <c r="J171" s="29" t="str">
        <f t="shared" ref="J171:N171" si="144">J162</f>
        <v>Caringorms National Park HMA</v>
      </c>
      <c r="K171" s="29" t="str">
        <f t="shared" si="144"/>
        <v>Elgin HMA</v>
      </c>
      <c r="L171" s="29" t="str">
        <f t="shared" si="144"/>
        <v>Forres HMA</v>
      </c>
      <c r="M171" s="29" t="str">
        <f t="shared" si="144"/>
        <v>Keith HMA</v>
      </c>
      <c r="N171" s="29" t="str">
        <f t="shared" si="144"/>
        <v>Speyside HMA</v>
      </c>
    </row>
    <row r="172" spans="1:14" s="47" customFormat="1" ht="19.5" customHeight="1" x14ac:dyDescent="0.25">
      <c r="A172" s="40" t="s">
        <v>43</v>
      </c>
      <c r="B172" s="31">
        <f>SUM(F48:I48)</f>
        <v>331.62266181064479</v>
      </c>
      <c r="C172" s="31">
        <f>SUM(J48:M48)</f>
        <v>23.117406046488505</v>
      </c>
      <c r="D172" s="31">
        <f>SUM(N48:Q48)</f>
        <v>1491.6836871474286</v>
      </c>
      <c r="E172" s="31">
        <f>SUM(R48:U48)</f>
        <v>347.67983149670124</v>
      </c>
      <c r="F172" s="31">
        <f>SUM(V48:Y48)</f>
        <v>204.8749825706569</v>
      </c>
      <c r="G172" s="31">
        <f>SUM(Z48:AC48)</f>
        <v>156.99413994641398</v>
      </c>
      <c r="H172" s="40" t="str">
        <f>A172</f>
        <v>Social Rent</v>
      </c>
      <c r="I172" s="41">
        <f t="shared" ref="I172:N172" si="145">B172/B$176</f>
        <v>0.53429040495862368</v>
      </c>
      <c r="J172" s="41">
        <f t="shared" si="145"/>
        <v>0.58217963077843815</v>
      </c>
      <c r="K172" s="41">
        <f t="shared" si="145"/>
        <v>0.61866240338625567</v>
      </c>
      <c r="L172" s="41">
        <f t="shared" si="145"/>
        <v>0.50235073163812205</v>
      </c>
      <c r="M172" s="41">
        <f t="shared" si="145"/>
        <v>0.57729865650971635</v>
      </c>
      <c r="N172" s="41">
        <f t="shared" si="145"/>
        <v>0.52422538022073473</v>
      </c>
    </row>
    <row r="173" spans="1:14" s="47" customFormat="1" x14ac:dyDescent="0.25">
      <c r="A173" s="40" t="s">
        <v>57</v>
      </c>
      <c r="B173" s="31">
        <f>SUM(F49:I49)</f>
        <v>77.07156843226376</v>
      </c>
      <c r="C173" s="31">
        <f>SUM(J49:M49)</f>
        <v>3.8308929671289191</v>
      </c>
      <c r="D173" s="31">
        <f>SUM(N49:Q49)</f>
        <v>212.88677578589107</v>
      </c>
      <c r="E173" s="31">
        <f>SUM(R49:U49)</f>
        <v>72.858043613401009</v>
      </c>
      <c r="F173" s="31">
        <f>SUM(V49:Y49)</f>
        <v>38.26647156162128</v>
      </c>
      <c r="G173" s="31">
        <f>SUM(Z49:AC49)</f>
        <v>35.41086081124805</v>
      </c>
      <c r="H173" s="40" t="str">
        <f t="shared" ref="H173:H175" si="146">A173</f>
        <v>Below Market Housing</v>
      </c>
      <c r="I173" s="41">
        <f t="shared" ref="I173:I175" si="147">B173/B$176</f>
        <v>0.12417305646012605</v>
      </c>
      <c r="J173" s="41">
        <f t="shared" ref="J173:N175" si="148">C173/C$176</f>
        <v>9.6475696653414267E-2</v>
      </c>
      <c r="K173" s="41">
        <f t="shared" si="148"/>
        <v>8.8292877029923181E-2</v>
      </c>
      <c r="L173" s="41">
        <f t="shared" si="148"/>
        <v>0.10527010254623144</v>
      </c>
      <c r="M173" s="41">
        <f t="shared" si="148"/>
        <v>0.10782762416720386</v>
      </c>
      <c r="N173" s="41">
        <f t="shared" si="148"/>
        <v>0.11824181449738273</v>
      </c>
    </row>
    <row r="174" spans="1:14" s="47" customFormat="1" ht="18" customHeight="1" x14ac:dyDescent="0.25">
      <c r="A174" s="40" t="s">
        <v>58</v>
      </c>
      <c r="B174" s="31">
        <f>SUM(F50:I50)</f>
        <v>80.693873643131766</v>
      </c>
      <c r="C174" s="31">
        <f>SUM(J50:M50)</f>
        <v>4.7917197660139053</v>
      </c>
      <c r="D174" s="31">
        <f>SUM(N50:Q50)</f>
        <v>376.32357006048017</v>
      </c>
      <c r="E174" s="31">
        <f>SUM(R50:U50)</f>
        <v>124.72274807823003</v>
      </c>
      <c r="F174" s="31">
        <f>SUM(V50:Y50)</f>
        <v>44.395138501819673</v>
      </c>
      <c r="G174" s="31">
        <f>SUM(Z50:AC50)</f>
        <v>41.965649930305645</v>
      </c>
      <c r="H174" s="40" t="str">
        <f t="shared" si="146"/>
        <v>Market Rent (PRS)</v>
      </c>
      <c r="I174" s="41">
        <f t="shared" si="147"/>
        <v>0.13000909585330686</v>
      </c>
      <c r="J174" s="41">
        <f t="shared" si="148"/>
        <v>0.12067277957405007</v>
      </c>
      <c r="K174" s="41">
        <f t="shared" si="148"/>
        <v>0.15607681863822812</v>
      </c>
      <c r="L174" s="41">
        <f t="shared" si="148"/>
        <v>0.18020764529049338</v>
      </c>
      <c r="M174" s="41">
        <f t="shared" si="148"/>
        <v>0.12509703962427093</v>
      </c>
      <c r="N174" s="41">
        <f t="shared" si="148"/>
        <v>0.14012917169031719</v>
      </c>
    </row>
    <row r="175" spans="1:14" s="47" customFormat="1" ht="16.5" customHeight="1" x14ac:dyDescent="0.25">
      <c r="A175" s="40" t="s">
        <v>59</v>
      </c>
      <c r="B175" s="31">
        <f>SUM(F51:I51)</f>
        <v>131.29057335190515</v>
      </c>
      <c r="C175" s="31">
        <f>SUM(J51:M51)</f>
        <v>7.9683544171052034</v>
      </c>
      <c r="D175" s="31">
        <f>SUM(N51:Q51)</f>
        <v>330.24923186710174</v>
      </c>
      <c r="E175" s="31">
        <f>SUM(R51:U51)</f>
        <v>146.84513002306946</v>
      </c>
      <c r="F175" s="31">
        <f>SUM(V51:Y51)</f>
        <v>67.349011654864697</v>
      </c>
      <c r="G175" s="31">
        <f>SUM(Z51:AC51)</f>
        <v>65.107676516084737</v>
      </c>
      <c r="H175" s="40" t="str">
        <f t="shared" si="146"/>
        <v>Market Housing</v>
      </c>
      <c r="I175" s="41">
        <f t="shared" si="147"/>
        <v>0.21152744272794335</v>
      </c>
      <c r="J175" s="41">
        <f t="shared" si="148"/>
        <v>0.20067189299409752</v>
      </c>
      <c r="K175" s="41">
        <f t="shared" si="148"/>
        <v>0.13696790094559302</v>
      </c>
      <c r="L175" s="41">
        <f t="shared" si="148"/>
        <v>0.21217152052515309</v>
      </c>
      <c r="M175" s="41">
        <f t="shared" si="148"/>
        <v>0.18977667969880896</v>
      </c>
      <c r="N175" s="41">
        <f t="shared" si="148"/>
        <v>0.21740363359156539</v>
      </c>
    </row>
    <row r="176" spans="1:14" s="47" customFormat="1" ht="15" x14ac:dyDescent="0.25">
      <c r="A176" s="138" t="s">
        <v>60</v>
      </c>
      <c r="B176" s="136">
        <f>SUM(B172:B175)</f>
        <v>620.67867723794552</v>
      </c>
      <c r="C176" s="136">
        <f t="shared" ref="C176:G176" si="149">SUM(C172:C175)</f>
        <v>39.708373196736531</v>
      </c>
      <c r="D176" s="136">
        <f t="shared" si="149"/>
        <v>2411.1432648609016</v>
      </c>
      <c r="E176" s="136">
        <f t="shared" si="149"/>
        <v>692.10575321140175</v>
      </c>
      <c r="F176" s="136">
        <f t="shared" si="149"/>
        <v>354.8856042889625</v>
      </c>
      <c r="G176" s="136">
        <f t="shared" si="149"/>
        <v>299.47832720405239</v>
      </c>
      <c r="H176" s="31"/>
      <c r="I176" s="140">
        <f>SUM(I172:I175)</f>
        <v>0.99999999999999989</v>
      </c>
      <c r="J176" s="140">
        <f t="shared" ref="J176:N176" si="150">SUM(J172:J175)</f>
        <v>1</v>
      </c>
      <c r="K176" s="140">
        <f t="shared" si="150"/>
        <v>1</v>
      </c>
      <c r="L176" s="140">
        <f t="shared" si="150"/>
        <v>1</v>
      </c>
      <c r="M176" s="140">
        <f t="shared" si="150"/>
        <v>1</v>
      </c>
      <c r="N176" s="140">
        <f t="shared" si="150"/>
        <v>1</v>
      </c>
    </row>
    <row r="177" spans="1:15" ht="15.75" thickBot="1" x14ac:dyDescent="0.3">
      <c r="A177" s="137" t="s">
        <v>61</v>
      </c>
      <c r="B177" s="48">
        <f>B176/20</f>
        <v>31.033933861897275</v>
      </c>
      <c r="C177" s="48">
        <f t="shared" ref="C177:G177" si="151">C176/20</f>
        <v>1.9854186598368266</v>
      </c>
      <c r="D177" s="48">
        <f t="shared" si="151"/>
        <v>120.55716324304508</v>
      </c>
      <c r="E177" s="48">
        <f t="shared" si="151"/>
        <v>34.605287660570085</v>
      </c>
      <c r="F177" s="48">
        <f t="shared" si="151"/>
        <v>17.744280214448125</v>
      </c>
      <c r="G177" s="48">
        <f t="shared" si="151"/>
        <v>14.973916360202619</v>
      </c>
      <c r="H177" s="49"/>
      <c r="I177" s="50"/>
      <c r="J177" s="50"/>
      <c r="K177" s="50"/>
      <c r="L177"/>
      <c r="M177"/>
      <c r="N177"/>
      <c r="O177"/>
    </row>
    <row r="178" spans="1:15" ht="15.75" thickBot="1" x14ac:dyDescent="0.3">
      <c r="A178" s="137" t="s">
        <v>67</v>
      </c>
      <c r="B178" s="35">
        <f>B176/SUM($B$176:$G$176)</f>
        <v>0.14048860960569159</v>
      </c>
      <c r="C178" s="35">
        <f t="shared" ref="C178:G178" si="152">C176/SUM($B$176:$G$176)</f>
        <v>8.9878617466583374E-3</v>
      </c>
      <c r="D178" s="35">
        <f t="shared" si="152"/>
        <v>0.54575447371229102</v>
      </c>
      <c r="E178" s="35">
        <f t="shared" si="152"/>
        <v>0.15665589706007282</v>
      </c>
      <c r="F178" s="35">
        <f t="shared" si="152"/>
        <v>8.0327207851734375E-2</v>
      </c>
      <c r="G178" s="35">
        <f t="shared" si="152"/>
        <v>6.7785950023551922E-2</v>
      </c>
      <c r="H178" s="50"/>
      <c r="I178" s="50"/>
      <c r="J178" s="50"/>
      <c r="K178"/>
      <c r="L178"/>
      <c r="M178"/>
      <c r="N178"/>
    </row>
    <row r="179" spans="1:15" ht="15" x14ac:dyDescent="0.2">
      <c r="A179" s="346" t="s">
        <v>309</v>
      </c>
      <c r="B179" s="347"/>
      <c r="C179" s="347"/>
      <c r="D179" s="347"/>
      <c r="E179" s="347"/>
      <c r="F179" s="347"/>
      <c r="G179" s="347"/>
      <c r="H179" s="347"/>
      <c r="I179" s="347"/>
      <c r="J179" s="347"/>
      <c r="K179" s="347"/>
      <c r="L179" s="347"/>
      <c r="M179" s="347"/>
      <c r="N179" s="348"/>
    </row>
    <row r="180" spans="1:15" s="46" customFormat="1" ht="42.75" x14ac:dyDescent="0.25">
      <c r="A180" s="38"/>
      <c r="B180" s="29" t="str">
        <f>B171</f>
        <v>Buckie HMA</v>
      </c>
      <c r="C180" s="29" t="str">
        <f t="shared" ref="C180:G180" si="153">C171</f>
        <v>Caringorms National Park HMA</v>
      </c>
      <c r="D180" s="29" t="str">
        <f t="shared" si="153"/>
        <v>Elgin HMA</v>
      </c>
      <c r="E180" s="29" t="str">
        <f t="shared" si="153"/>
        <v>Forres HMA</v>
      </c>
      <c r="F180" s="29" t="str">
        <f t="shared" si="153"/>
        <v>Keith HMA</v>
      </c>
      <c r="G180" s="29" t="str">
        <f t="shared" si="153"/>
        <v>Speyside HMA</v>
      </c>
      <c r="H180" s="29"/>
      <c r="I180" s="29" t="str">
        <f>I171</f>
        <v>Buckie HMA</v>
      </c>
      <c r="J180" s="29" t="str">
        <f t="shared" ref="J180:N180" si="154">J171</f>
        <v>Caringorms National Park HMA</v>
      </c>
      <c r="K180" s="29" t="str">
        <f t="shared" si="154"/>
        <v>Elgin HMA</v>
      </c>
      <c r="L180" s="29" t="str">
        <f t="shared" si="154"/>
        <v>Forres HMA</v>
      </c>
      <c r="M180" s="29" t="str">
        <f t="shared" si="154"/>
        <v>Keith HMA</v>
      </c>
      <c r="N180" s="29" t="str">
        <f t="shared" si="154"/>
        <v>Speyside HMA</v>
      </c>
    </row>
    <row r="181" spans="1:15" s="47" customFormat="1" x14ac:dyDescent="0.25">
      <c r="A181" s="40" t="s">
        <v>43</v>
      </c>
      <c r="B181" s="31">
        <f>SUM(F62:I62)</f>
        <v>349.26866016143924</v>
      </c>
      <c r="C181" s="31">
        <f>SUM(J62:M62)</f>
        <v>23.60815780058406</v>
      </c>
      <c r="D181" s="31">
        <f>SUM(N62:Q62)</f>
        <v>1536.1577725359089</v>
      </c>
      <c r="E181" s="31">
        <f>SUM(R62:U62)</f>
        <v>361.18326088526715</v>
      </c>
      <c r="F181" s="31">
        <f>SUM(V62:Y62)</f>
        <v>213.45772257141888</v>
      </c>
      <c r="G181" s="31">
        <f>SUM(Z62:AC62)</f>
        <v>163.96168426197775</v>
      </c>
      <c r="H181" s="40" t="str">
        <f>A181</f>
        <v>Social Rent</v>
      </c>
      <c r="I181" s="41">
        <f t="shared" ref="I181:N181" si="155">B181/B$185</f>
        <v>0.49146502342440646</v>
      </c>
      <c r="J181" s="41">
        <f t="shared" si="155"/>
        <v>0.53260710418019874</v>
      </c>
      <c r="K181" s="41">
        <f t="shared" si="155"/>
        <v>0.57204453664030297</v>
      </c>
      <c r="L181" s="41">
        <f t="shared" si="155"/>
        <v>0.4562823269699115</v>
      </c>
      <c r="M181" s="41">
        <f t="shared" si="155"/>
        <v>0.53230597463421592</v>
      </c>
      <c r="N181" s="41">
        <f t="shared" si="155"/>
        <v>0.47936352852333408</v>
      </c>
    </row>
    <row r="182" spans="1:15" s="47" customFormat="1" x14ac:dyDescent="0.25">
      <c r="A182" s="40" t="s">
        <v>57</v>
      </c>
      <c r="B182" s="31">
        <f>SUM(F63:I63)</f>
        <v>95.671577596458903</v>
      </c>
      <c r="C182" s="31">
        <f>SUM(J63:M63)</f>
        <v>4.7359849107991234</v>
      </c>
      <c r="D182" s="31">
        <f>SUM(N63:Q63)</f>
        <v>264.39878685603861</v>
      </c>
      <c r="E182" s="31">
        <f>SUM(R63:U63)</f>
        <v>90.453651058350786</v>
      </c>
      <c r="F182" s="31">
        <f>SUM(V63:Y63)</f>
        <v>47.506700682810674</v>
      </c>
      <c r="G182" s="31">
        <f>SUM(Z63:AC63)</f>
        <v>43.991017201852756</v>
      </c>
      <c r="H182" s="40" t="str">
        <f t="shared" ref="H182:H184" si="156">A182</f>
        <v>Below Market Housing</v>
      </c>
      <c r="I182" s="41">
        <f t="shared" ref="I182:I184" si="157">B182/B$185</f>
        <v>0.13462196723508008</v>
      </c>
      <c r="J182" s="41">
        <f t="shared" ref="J182:J184" si="158">C182/C$185</f>
        <v>0.10684523672234324</v>
      </c>
      <c r="K182" s="41">
        <f t="shared" ref="K182:K184" si="159">D182/D$185</f>
        <v>9.8458559543424307E-2</v>
      </c>
      <c r="L182" s="41">
        <f t="shared" ref="L182:L184" si="160">E182/E$185</f>
        <v>0.11426997554280129</v>
      </c>
      <c r="M182" s="41">
        <f t="shared" ref="M182:M184" si="161">F182/F$185</f>
        <v>0.11846889540460917</v>
      </c>
      <c r="N182" s="41">
        <f t="shared" ref="N182:N184" si="162">G182/G$185</f>
        <v>0.12861351921414119</v>
      </c>
    </row>
    <row r="183" spans="1:15" s="47" customFormat="1" ht="18" customHeight="1" x14ac:dyDescent="0.25">
      <c r="A183" s="40" t="s">
        <v>58</v>
      </c>
      <c r="B183" s="31">
        <f>SUM(F64:I64)</f>
        <v>101.14156281148432</v>
      </c>
      <c r="C183" s="31">
        <f>SUM(J64:M64)</f>
        <v>6.0025089506799603</v>
      </c>
      <c r="D183" s="31">
        <f>SUM(N64:Q64)</f>
        <v>470.87797914131022</v>
      </c>
      <c r="E183" s="31">
        <f>SUM(R64:U64)</f>
        <v>156.0463710242243</v>
      </c>
      <c r="F183" s="31">
        <f>SUM(V64:Y64)</f>
        <v>55.626049660066627</v>
      </c>
      <c r="G183" s="31">
        <f>SUM(Z64:AC64)</f>
        <v>52.540327818900188</v>
      </c>
      <c r="H183" s="40" t="str">
        <f t="shared" si="156"/>
        <v>Market Rent (PRS)</v>
      </c>
      <c r="I183" s="41">
        <f t="shared" si="157"/>
        <v>0.14231892581874181</v>
      </c>
      <c r="J183" s="41">
        <f t="shared" si="158"/>
        <v>0.13541839804028608</v>
      </c>
      <c r="K183" s="41">
        <f t="shared" si="159"/>
        <v>0.17534863944824164</v>
      </c>
      <c r="L183" s="41">
        <f t="shared" si="160"/>
        <v>0.19713317032364047</v>
      </c>
      <c r="M183" s="41">
        <f t="shared" si="161"/>
        <v>0.13871636136025059</v>
      </c>
      <c r="N183" s="41">
        <f t="shared" si="162"/>
        <v>0.15360855218343977</v>
      </c>
    </row>
    <row r="184" spans="1:15" s="47" customFormat="1" ht="16.5" customHeight="1" x14ac:dyDescent="0.25">
      <c r="A184" s="40" t="s">
        <v>59</v>
      </c>
      <c r="B184" s="31">
        <f>SUM(F65:I65)</f>
        <v>164.58659598877293</v>
      </c>
      <c r="C184" s="31">
        <f>SUM(J65:M65)</f>
        <v>9.979001554527505</v>
      </c>
      <c r="D184" s="31">
        <f>SUM(N65:Q65)</f>
        <v>413.94688571384188</v>
      </c>
      <c r="E184" s="31">
        <f>SUM(R65:U65)</f>
        <v>183.8951752289062</v>
      </c>
      <c r="F184" s="31">
        <f>SUM(V65:Y65)</f>
        <v>84.415213182126735</v>
      </c>
      <c r="G184" s="31">
        <f>SUM(Z65:AC65)</f>
        <v>81.547352402244613</v>
      </c>
      <c r="H184" s="40" t="str">
        <f t="shared" si="156"/>
        <v>Market Housing</v>
      </c>
      <c r="I184" s="41">
        <f t="shared" si="157"/>
        <v>0.23159408352177158</v>
      </c>
      <c r="J184" s="41">
        <f t="shared" si="158"/>
        <v>0.22512926105717182</v>
      </c>
      <c r="K184" s="41">
        <f t="shared" si="159"/>
        <v>0.15414826436803114</v>
      </c>
      <c r="L184" s="41">
        <f t="shared" si="160"/>
        <v>0.23231452716364687</v>
      </c>
      <c r="M184" s="41">
        <f t="shared" si="161"/>
        <v>0.21050876860092416</v>
      </c>
      <c r="N184" s="41">
        <f t="shared" si="162"/>
        <v>0.2384144000790849</v>
      </c>
    </row>
    <row r="185" spans="1:15" s="47" customFormat="1" ht="15" x14ac:dyDescent="0.25">
      <c r="A185" s="138" t="s">
        <v>60</v>
      </c>
      <c r="B185" s="136">
        <f>SUM(B181:B184)</f>
        <v>710.66839655815545</v>
      </c>
      <c r="C185" s="136">
        <f t="shared" ref="C185:G185" si="163">SUM(C181:C184)</f>
        <v>44.325653216590652</v>
      </c>
      <c r="D185" s="136">
        <f t="shared" si="163"/>
        <v>2685.3814242470994</v>
      </c>
      <c r="E185" s="136">
        <f t="shared" si="163"/>
        <v>791.57845819674833</v>
      </c>
      <c r="F185" s="136">
        <f t="shared" si="163"/>
        <v>401.00568609642301</v>
      </c>
      <c r="G185" s="136">
        <f t="shared" si="163"/>
        <v>342.04038168497533</v>
      </c>
      <c r="H185" s="31"/>
      <c r="I185" s="140">
        <f>SUM(I181:I184)</f>
        <v>1</v>
      </c>
      <c r="J185" s="140">
        <f t="shared" ref="J185:N185" si="164">SUM(J181:J184)</f>
        <v>0.99999999999999989</v>
      </c>
      <c r="K185" s="140">
        <f t="shared" si="164"/>
        <v>1</v>
      </c>
      <c r="L185" s="140">
        <f t="shared" si="164"/>
        <v>1.0000000000000002</v>
      </c>
      <c r="M185" s="140">
        <f t="shared" si="164"/>
        <v>0.99999999999999978</v>
      </c>
      <c r="N185" s="140">
        <f t="shared" si="164"/>
        <v>1</v>
      </c>
    </row>
    <row r="186" spans="1:15" ht="15.75" thickBot="1" x14ac:dyDescent="0.3">
      <c r="A186" s="137" t="s">
        <v>61</v>
      </c>
      <c r="B186" s="48">
        <f>B185/20</f>
        <v>35.533419827907771</v>
      </c>
      <c r="C186" s="48">
        <f t="shared" ref="C186" si="165">C185/20</f>
        <v>2.2162826608295325</v>
      </c>
      <c r="D186" s="48">
        <f t="shared" ref="D186" si="166">D185/20</f>
        <v>134.26907121235496</v>
      </c>
      <c r="E186" s="48">
        <f t="shared" ref="E186" si="167">E185/20</f>
        <v>39.578922909837416</v>
      </c>
      <c r="F186" s="48">
        <f t="shared" ref="F186" si="168">F185/20</f>
        <v>20.050284304821151</v>
      </c>
      <c r="G186" s="48">
        <f t="shared" ref="G186" si="169">G185/20</f>
        <v>17.102019084248766</v>
      </c>
      <c r="H186" s="49"/>
      <c r="I186" s="50"/>
      <c r="J186" s="50"/>
      <c r="K186" s="50"/>
      <c r="L186"/>
      <c r="M186"/>
      <c r="N186"/>
      <c r="O186"/>
    </row>
    <row r="187" spans="1:15" ht="15.75" thickBot="1" x14ac:dyDescent="0.3">
      <c r="A187" s="137" t="s">
        <v>67</v>
      </c>
      <c r="B187" s="35">
        <f>B185/SUM($B$185:$G$185)</f>
        <v>0.14284791890616211</v>
      </c>
      <c r="C187" s="35">
        <f t="shared" ref="C187:G187" si="170">C185/SUM($B$185:$G$185)</f>
        <v>8.9096790385106966E-3</v>
      </c>
      <c r="D187" s="35">
        <f t="shared" si="170"/>
        <v>0.53977516065268405</v>
      </c>
      <c r="E187" s="35">
        <f t="shared" si="170"/>
        <v>0.15911124787874362</v>
      </c>
      <c r="F187" s="35">
        <f t="shared" si="170"/>
        <v>8.0604158009331378E-2</v>
      </c>
      <c r="G187" s="35">
        <f t="shared" si="170"/>
        <v>6.875183551456801E-2</v>
      </c>
      <c r="H187" s="50"/>
      <c r="I187" s="50"/>
      <c r="J187" s="50"/>
      <c r="K187"/>
      <c r="L187"/>
      <c r="M187"/>
      <c r="N187"/>
    </row>
    <row r="188" spans="1:15" ht="15" x14ac:dyDescent="0.2">
      <c r="A188" s="346" t="s">
        <v>310</v>
      </c>
      <c r="B188" s="360"/>
      <c r="C188" s="360"/>
      <c r="D188" s="360"/>
      <c r="E188" s="360"/>
      <c r="F188" s="360"/>
      <c r="G188" s="360"/>
      <c r="H188" s="360"/>
      <c r="I188" s="360"/>
      <c r="J188" s="360"/>
      <c r="K188" s="360"/>
      <c r="L188" s="360"/>
      <c r="M188" s="360"/>
      <c r="N188" s="361"/>
    </row>
    <row r="189" spans="1:15" s="46" customFormat="1" ht="42.75" x14ac:dyDescent="0.25">
      <c r="A189" s="38"/>
      <c r="B189" s="29" t="str">
        <f>B180</f>
        <v>Buckie HMA</v>
      </c>
      <c r="C189" s="29" t="str">
        <f t="shared" ref="C189:G189" si="171">C180</f>
        <v>Caringorms National Park HMA</v>
      </c>
      <c r="D189" s="29" t="str">
        <f t="shared" si="171"/>
        <v>Elgin HMA</v>
      </c>
      <c r="E189" s="29" t="str">
        <f t="shared" si="171"/>
        <v>Forres HMA</v>
      </c>
      <c r="F189" s="29" t="str">
        <f t="shared" si="171"/>
        <v>Keith HMA</v>
      </c>
      <c r="G189" s="29" t="str">
        <f t="shared" si="171"/>
        <v>Speyside HMA</v>
      </c>
      <c r="H189" s="29"/>
      <c r="I189" s="29" t="str">
        <f>I180</f>
        <v>Buckie HMA</v>
      </c>
      <c r="J189" s="29" t="str">
        <f t="shared" ref="J189:N189" si="172">J180</f>
        <v>Caringorms National Park HMA</v>
      </c>
      <c r="K189" s="29" t="str">
        <f t="shared" si="172"/>
        <v>Elgin HMA</v>
      </c>
      <c r="L189" s="29" t="str">
        <f t="shared" si="172"/>
        <v>Forres HMA</v>
      </c>
      <c r="M189" s="29" t="str">
        <f t="shared" si="172"/>
        <v>Keith HMA</v>
      </c>
      <c r="N189" s="29" t="str">
        <f t="shared" si="172"/>
        <v>Speyside HMA</v>
      </c>
    </row>
    <row r="190" spans="1:15" s="47" customFormat="1" x14ac:dyDescent="0.25">
      <c r="A190" s="40" t="s">
        <v>43</v>
      </c>
      <c r="B190" s="31">
        <f>SUM(F76:I76)</f>
        <v>408.5035867841342</v>
      </c>
      <c r="C190" s="31">
        <f>SUM(J76:M76)</f>
        <v>4.2256292427092825</v>
      </c>
      <c r="D190" s="31">
        <f>SUM(N76:Q76)</f>
        <v>1689.7239701643184</v>
      </c>
      <c r="E190" s="31">
        <f>SUM(R76:U76)</f>
        <v>407.43824005606916</v>
      </c>
      <c r="F190" s="31">
        <f>SUM(V76:Y76)</f>
        <v>242.57514383504667</v>
      </c>
      <c r="G190" s="31">
        <f>SUM(Z76:AC76)</f>
        <v>187.54658343049877</v>
      </c>
      <c r="H190" s="40" t="str">
        <f>A190</f>
        <v>Social Rent</v>
      </c>
      <c r="I190" s="41">
        <f t="shared" ref="I190:N190" si="173">B190/B$194</f>
        <v>0.40971952632090447</v>
      </c>
      <c r="J190" s="41">
        <f t="shared" si="173"/>
        <v>0.11135625078679372</v>
      </c>
      <c r="K190" s="41">
        <f t="shared" si="173"/>
        <v>0.47448958400116598</v>
      </c>
      <c r="L190" s="41">
        <f t="shared" si="173"/>
        <v>0.36767272613598395</v>
      </c>
      <c r="M190" s="41">
        <f t="shared" si="173"/>
        <v>0.44266628915219158</v>
      </c>
      <c r="N190" s="41">
        <f t="shared" si="173"/>
        <v>0.39275472770156516</v>
      </c>
    </row>
    <row r="191" spans="1:15" s="47" customFormat="1" x14ac:dyDescent="0.25">
      <c r="A191" s="40" t="s">
        <v>57</v>
      </c>
      <c r="B191" s="31">
        <f>SUM(F77:I77)</f>
        <v>155.15123601993363</v>
      </c>
      <c r="C191" s="31">
        <f>SUM(J77:M77)</f>
        <v>7.6686281068755733</v>
      </c>
      <c r="D191" s="31">
        <f>SUM(N77:Q77)</f>
        <v>429.12951031576313</v>
      </c>
      <c r="E191" s="31">
        <f>SUM(R77:U77)</f>
        <v>146.74972548071423</v>
      </c>
      <c r="F191" s="31">
        <f>SUM(V77:Y77)</f>
        <v>77.038425488323824</v>
      </c>
      <c r="G191" s="31">
        <f>SUM(Z77:AC77)</f>
        <v>71.373293315967445</v>
      </c>
      <c r="H191" s="40" t="str">
        <f t="shared" ref="H191:H193" si="174">A191</f>
        <v>Below Market Housing</v>
      </c>
      <c r="I191" s="41">
        <f t="shared" ref="I191:I193" si="175">B191/B$194</f>
        <v>0.15561305454040383</v>
      </c>
      <c r="J191" s="41">
        <f t="shared" ref="J191:J193" si="176">C191/C$194</f>
        <v>0.20208816855696918</v>
      </c>
      <c r="K191" s="41">
        <f t="shared" ref="K191:K193" si="177">D191/D$194</f>
        <v>0.12050339962482132</v>
      </c>
      <c r="L191" s="41">
        <f t="shared" ref="L191:L193" si="178">E191/E$194</f>
        <v>0.13242711734611948</v>
      </c>
      <c r="M191" s="41">
        <f t="shared" ref="M191:M193" si="179">F191/F$194</f>
        <v>0.14058453555420256</v>
      </c>
      <c r="N191" s="41">
        <f t="shared" ref="N191:N193" si="180">G191/G$194</f>
        <v>0.14946792348187427</v>
      </c>
    </row>
    <row r="192" spans="1:15" s="47" customFormat="1" ht="18" customHeight="1" x14ac:dyDescent="0.25">
      <c r="A192" s="40" t="s">
        <v>58</v>
      </c>
      <c r="B192" s="31">
        <f>SUM(F78:I78)</f>
        <v>164.96994647381331</v>
      </c>
      <c r="C192" s="31">
        <f>SUM(J78:M78)</f>
        <v>9.7860797977210972</v>
      </c>
      <c r="D192" s="31">
        <f>SUM(N78:Q78)</f>
        <v>767.26406754305617</v>
      </c>
      <c r="E192" s="31">
        <f>SUM(R78:U78)</f>
        <v>254.2153903062424</v>
      </c>
      <c r="F192" s="31">
        <f>SUM(V78:Y78)</f>
        <v>90.697472120988365</v>
      </c>
      <c r="G192" s="31">
        <f>SUM(Z78:AC78)</f>
        <v>85.667246372965835</v>
      </c>
      <c r="H192" s="40" t="str">
        <f t="shared" si="174"/>
        <v>Market Rent (PRS)</v>
      </c>
      <c r="I192" s="41">
        <f t="shared" si="175"/>
        <v>0.16546099107363071</v>
      </c>
      <c r="J192" s="41">
        <f t="shared" si="176"/>
        <v>0.25788849271497216</v>
      </c>
      <c r="K192" s="41">
        <f t="shared" si="177"/>
        <v>0.21545460362507854</v>
      </c>
      <c r="L192" s="41">
        <f t="shared" si="178"/>
        <v>0.22940425416808405</v>
      </c>
      <c r="M192" s="41">
        <f t="shared" si="179"/>
        <v>0.16551041786286136</v>
      </c>
      <c r="N192" s="41">
        <f t="shared" si="180"/>
        <v>0.17940191394969213</v>
      </c>
    </row>
    <row r="193" spans="1:15" s="47" customFormat="1" ht="16.5" customHeight="1" x14ac:dyDescent="0.25">
      <c r="A193" s="40" t="s">
        <v>59</v>
      </c>
      <c r="B193" s="31">
        <f>SUM(F79:I79)</f>
        <v>268.40749435942013</v>
      </c>
      <c r="C193" s="31">
        <f>SUM(J79:M79)</f>
        <v>16.266605326536933</v>
      </c>
      <c r="D193" s="31">
        <f>SUM(N79:Q79)</f>
        <v>675.02273226627358</v>
      </c>
      <c r="E193" s="31">
        <f>SUM(R79:U79)</f>
        <v>299.75129119320263</v>
      </c>
      <c r="F193" s="31">
        <f>SUM(V79:Y79)</f>
        <v>137.67544358849563</v>
      </c>
      <c r="G193" s="31">
        <f>SUM(Z79:AC79)</f>
        <v>132.92866524048836</v>
      </c>
      <c r="H193" s="40" t="str">
        <f t="shared" si="174"/>
        <v>Market Housing</v>
      </c>
      <c r="I193" s="41">
        <f t="shared" si="175"/>
        <v>0.26920642806506107</v>
      </c>
      <c r="J193" s="41">
        <f t="shared" si="176"/>
        <v>0.42866708794126507</v>
      </c>
      <c r="K193" s="41">
        <f t="shared" si="177"/>
        <v>0.18955241274893417</v>
      </c>
      <c r="L193" s="41">
        <f t="shared" si="178"/>
        <v>0.27049590234981252</v>
      </c>
      <c r="M193" s="41">
        <f t="shared" si="179"/>
        <v>0.25123875743074447</v>
      </c>
      <c r="N193" s="41">
        <f t="shared" si="180"/>
        <v>0.27837543486686844</v>
      </c>
    </row>
    <row r="194" spans="1:15" s="47" customFormat="1" ht="15" x14ac:dyDescent="0.25">
      <c r="A194" s="138" t="s">
        <v>60</v>
      </c>
      <c r="B194" s="136">
        <f>SUM(B190:B193)</f>
        <v>997.03226363730118</v>
      </c>
      <c r="C194" s="136">
        <f t="shared" ref="C194:G194" si="181">SUM(C190:C193)</f>
        <v>37.946942473842881</v>
      </c>
      <c r="D194" s="136">
        <f t="shared" si="181"/>
        <v>3561.1402802894113</v>
      </c>
      <c r="E194" s="136">
        <f t="shared" si="181"/>
        <v>1108.1546470362284</v>
      </c>
      <c r="F194" s="136">
        <f t="shared" si="181"/>
        <v>547.98648503285449</v>
      </c>
      <c r="G194" s="136">
        <f t="shared" si="181"/>
        <v>477.51578835992041</v>
      </c>
      <c r="H194" s="31"/>
      <c r="I194" s="140">
        <f>SUM(I190:I193)</f>
        <v>1</v>
      </c>
      <c r="J194" s="140">
        <f t="shared" ref="J194:N194" si="182">SUM(J190:J193)</f>
        <v>1</v>
      </c>
      <c r="K194" s="140">
        <f t="shared" si="182"/>
        <v>1</v>
      </c>
      <c r="L194" s="140">
        <f t="shared" si="182"/>
        <v>1</v>
      </c>
      <c r="M194" s="140">
        <f t="shared" si="182"/>
        <v>1</v>
      </c>
      <c r="N194" s="140">
        <f t="shared" si="182"/>
        <v>0.99999999999999989</v>
      </c>
    </row>
    <row r="195" spans="1:15" ht="15.75" thickBot="1" x14ac:dyDescent="0.3">
      <c r="A195" s="137" t="s">
        <v>61</v>
      </c>
      <c r="B195" s="48">
        <f>B194/20</f>
        <v>49.851613181865062</v>
      </c>
      <c r="C195" s="48">
        <f t="shared" ref="C195" si="183">C194/20</f>
        <v>1.897347123692144</v>
      </c>
      <c r="D195" s="48">
        <f t="shared" ref="D195" si="184">D194/20</f>
        <v>178.05701401447055</v>
      </c>
      <c r="E195" s="48">
        <f t="shared" ref="E195" si="185">E194/20</f>
        <v>55.407732351811418</v>
      </c>
      <c r="F195" s="48">
        <f t="shared" ref="F195" si="186">F194/20</f>
        <v>27.399324251642724</v>
      </c>
      <c r="G195" s="48">
        <f t="shared" ref="G195" si="187">G194/20</f>
        <v>23.875789417996021</v>
      </c>
      <c r="H195" s="49"/>
      <c r="I195" s="50"/>
      <c r="J195" s="50"/>
      <c r="K195" s="50"/>
      <c r="L195"/>
      <c r="M195"/>
      <c r="N195"/>
      <c r="O195"/>
    </row>
    <row r="196" spans="1:15" ht="15.75" thickBot="1" x14ac:dyDescent="0.3">
      <c r="A196" s="137" t="s">
        <v>67</v>
      </c>
      <c r="B196" s="35">
        <f>B194/SUM($B$194:$G$194)</f>
        <v>0.1481523609945623</v>
      </c>
      <c r="C196" s="35">
        <f t="shared" ref="C196:G196" si="188">C194/SUM($B$194:$G$194)</f>
        <v>5.6386631857981645E-3</v>
      </c>
      <c r="D196" s="35">
        <f t="shared" si="188"/>
        <v>0.52916175293364431</v>
      </c>
      <c r="E196" s="35">
        <f t="shared" si="188"/>
        <v>0.16466440785635067</v>
      </c>
      <c r="F196" s="35">
        <f t="shared" si="188"/>
        <v>8.1427145852385682E-2</v>
      </c>
      <c r="G196" s="35">
        <f t="shared" si="188"/>
        <v>7.0955669177258929E-2</v>
      </c>
      <c r="H196" s="50"/>
      <c r="I196" s="50"/>
      <c r="J196" s="50"/>
      <c r="K196"/>
      <c r="L196"/>
      <c r="M196"/>
      <c r="N196"/>
    </row>
    <row r="197" spans="1:15" ht="15" x14ac:dyDescent="0.25">
      <c r="A197"/>
      <c r="B197" s="139"/>
      <c r="C197" s="139"/>
      <c r="D197" s="139"/>
      <c r="E197" s="139"/>
      <c r="F197" s="139"/>
      <c r="G197" s="139"/>
      <c r="H197" s="50"/>
      <c r="I197" s="50"/>
      <c r="J197" s="50"/>
      <c r="K197"/>
      <c r="L197"/>
      <c r="M197"/>
      <c r="N197"/>
    </row>
    <row r="198" spans="1:15" ht="15" x14ac:dyDescent="0.25">
      <c r="A198"/>
      <c r="B198" s="139"/>
      <c r="C198" s="139"/>
      <c r="D198" s="139"/>
      <c r="E198" s="139"/>
      <c r="F198" s="139"/>
      <c r="G198" s="139"/>
      <c r="H198" s="50"/>
      <c r="I198" s="50"/>
      <c r="J198" s="50"/>
      <c r="K198"/>
      <c r="L198"/>
      <c r="M198"/>
      <c r="N198"/>
    </row>
    <row r="199" spans="1:15" ht="15" x14ac:dyDescent="0.25">
      <c r="A199"/>
      <c r="B199" s="139"/>
      <c r="C199" s="139"/>
      <c r="D199" s="139"/>
      <c r="E199" s="139"/>
      <c r="F199" s="139"/>
      <c r="G199" s="139"/>
      <c r="H199" s="50"/>
      <c r="I199" s="50"/>
      <c r="J199" s="50"/>
      <c r="K199"/>
      <c r="L199"/>
      <c r="M199"/>
      <c r="N199"/>
    </row>
    <row r="200" spans="1:15" ht="42.75" x14ac:dyDescent="0.2">
      <c r="A200" s="423" t="s">
        <v>68</v>
      </c>
      <c r="B200" s="29" t="str">
        <f>B171</f>
        <v>Buckie HMA</v>
      </c>
      <c r="C200" s="29" t="str">
        <f t="shared" ref="C200:G200" si="189">C171</f>
        <v>Caringorms National Park HMA</v>
      </c>
      <c r="D200" s="29" t="str">
        <f t="shared" si="189"/>
        <v>Elgin HMA</v>
      </c>
      <c r="E200" s="29" t="str">
        <f t="shared" si="189"/>
        <v>Forres HMA</v>
      </c>
      <c r="F200" s="29" t="str">
        <f t="shared" si="189"/>
        <v>Keith HMA</v>
      </c>
      <c r="G200" s="29" t="str">
        <f t="shared" si="189"/>
        <v>Speyside HMA</v>
      </c>
    </row>
    <row r="201" spans="1:15" x14ac:dyDescent="0.2">
      <c r="A201" s="42" t="str">
        <f>A92</f>
        <v>Default</v>
      </c>
      <c r="B201" s="51">
        <f>B169</f>
        <v>0.16260680315227735</v>
      </c>
      <c r="C201" s="51">
        <f t="shared" ref="C201:G201" si="190">C169</f>
        <v>7.7090969498873644E-3</v>
      </c>
      <c r="D201" s="51">
        <f t="shared" si="190"/>
        <v>0.49493985876465946</v>
      </c>
      <c r="E201" s="51">
        <f t="shared" si="190"/>
        <v>0.17843993428164948</v>
      </c>
      <c r="F201" s="51">
        <f t="shared" si="190"/>
        <v>8.1122230437617987E-2</v>
      </c>
      <c r="G201" s="51">
        <f t="shared" si="190"/>
        <v>7.5182076413908588E-2</v>
      </c>
    </row>
    <row r="202" spans="1:15" x14ac:dyDescent="0.2">
      <c r="A202" s="42" t="str">
        <f>A93</f>
        <v>Scenario 1 - Principal</v>
      </c>
      <c r="B202" s="51">
        <f>B178</f>
        <v>0.14048860960569159</v>
      </c>
      <c r="C202" s="51">
        <f t="shared" ref="C202:G202" si="191">C178</f>
        <v>8.9878617466583374E-3</v>
      </c>
      <c r="D202" s="51">
        <f t="shared" si="191"/>
        <v>0.54575447371229102</v>
      </c>
      <c r="E202" s="51">
        <f t="shared" si="191"/>
        <v>0.15665589706007282</v>
      </c>
      <c r="F202" s="51">
        <f t="shared" si="191"/>
        <v>8.0327207851734375E-2</v>
      </c>
      <c r="G202" s="51">
        <f t="shared" si="191"/>
        <v>6.7785950023551922E-2</v>
      </c>
    </row>
    <row r="203" spans="1:15" x14ac:dyDescent="0.2">
      <c r="A203" s="42" t="str">
        <f>A94</f>
        <v>Scenario 2 - High Migration</v>
      </c>
      <c r="B203" s="51">
        <f>B187</f>
        <v>0.14284791890616211</v>
      </c>
      <c r="C203" s="51">
        <f t="shared" ref="C203:G203" si="192">C187</f>
        <v>8.9096790385106966E-3</v>
      </c>
      <c r="D203" s="51">
        <f t="shared" si="192"/>
        <v>0.53977516065268405</v>
      </c>
      <c r="E203" s="51">
        <f t="shared" si="192"/>
        <v>0.15911124787874362</v>
      </c>
      <c r="F203" s="51">
        <f t="shared" si="192"/>
        <v>8.0604158009331378E-2</v>
      </c>
      <c r="G203" s="51">
        <f t="shared" si="192"/>
        <v>6.875183551456801E-2</v>
      </c>
    </row>
    <row r="204" spans="1:15" x14ac:dyDescent="0.2">
      <c r="A204" s="42" t="str">
        <f>A95</f>
        <v>Scenario 3 - Growth 0.25%</v>
      </c>
      <c r="B204" s="51">
        <f>B196</f>
        <v>0.1481523609945623</v>
      </c>
      <c r="C204" s="51">
        <f t="shared" ref="C204:G204" si="193">C196</f>
        <v>5.6386631857981645E-3</v>
      </c>
      <c r="D204" s="51">
        <f t="shared" si="193"/>
        <v>0.52916175293364431</v>
      </c>
      <c r="E204" s="51">
        <f t="shared" si="193"/>
        <v>0.16466440785635067</v>
      </c>
      <c r="F204" s="51">
        <f t="shared" si="193"/>
        <v>8.1427145852385682E-2</v>
      </c>
      <c r="G204" s="51">
        <f t="shared" si="193"/>
        <v>7.0955669177258929E-2</v>
      </c>
    </row>
    <row r="205" spans="1:15" x14ac:dyDescent="0.2">
      <c r="B205" s="141"/>
      <c r="C205" s="141"/>
      <c r="D205" s="141"/>
      <c r="E205" s="141"/>
      <c r="F205" s="141"/>
      <c r="G205" s="141"/>
    </row>
    <row r="207" spans="1:15" ht="21.75" customHeight="1" x14ac:dyDescent="0.2">
      <c r="A207" s="357" t="s">
        <v>311</v>
      </c>
      <c r="B207" s="357"/>
      <c r="C207" s="357"/>
      <c r="D207" s="357"/>
      <c r="E207" s="357"/>
      <c r="F207" s="357"/>
      <c r="G207" s="357"/>
      <c r="H207" s="357"/>
    </row>
    <row r="208" spans="1:15" ht="28.5" customHeight="1" x14ac:dyDescent="0.2">
      <c r="A208" s="145"/>
      <c r="B208" s="146" t="s">
        <v>36</v>
      </c>
      <c r="C208" s="146" t="s">
        <v>37</v>
      </c>
      <c r="D208" s="146" t="s">
        <v>38</v>
      </c>
      <c r="E208" s="146" t="s">
        <v>39</v>
      </c>
      <c r="F208" s="146" t="s">
        <v>40</v>
      </c>
      <c r="G208" s="146" t="s">
        <v>41</v>
      </c>
      <c r="H208" s="146" t="s">
        <v>69</v>
      </c>
    </row>
    <row r="209" spans="1:8" ht="15" x14ac:dyDescent="0.2">
      <c r="A209" s="147" t="s">
        <v>43</v>
      </c>
      <c r="B209" s="148">
        <f t="shared" ref="B209:G214" si="194">B181</f>
        <v>349.26866016143924</v>
      </c>
      <c r="C209" s="148">
        <f t="shared" si="194"/>
        <v>23.60815780058406</v>
      </c>
      <c r="D209" s="148">
        <f t="shared" si="194"/>
        <v>1536.1577725359089</v>
      </c>
      <c r="E209" s="148">
        <f t="shared" si="194"/>
        <v>361.18326088526715</v>
      </c>
      <c r="F209" s="148">
        <f t="shared" si="194"/>
        <v>213.45772257141888</v>
      </c>
      <c r="G209" s="148">
        <f t="shared" si="194"/>
        <v>163.96168426197775</v>
      </c>
      <c r="H209" s="148">
        <f>SUM(B209:G209)</f>
        <v>2647.6372582165959</v>
      </c>
    </row>
    <row r="210" spans="1:8" ht="15" x14ac:dyDescent="0.2">
      <c r="A210" s="147" t="s">
        <v>57</v>
      </c>
      <c r="B210" s="148">
        <f t="shared" si="194"/>
        <v>95.671577596458903</v>
      </c>
      <c r="C210" s="148">
        <f t="shared" si="194"/>
        <v>4.7359849107991234</v>
      </c>
      <c r="D210" s="148">
        <f t="shared" si="194"/>
        <v>264.39878685603861</v>
      </c>
      <c r="E210" s="148">
        <f t="shared" si="194"/>
        <v>90.453651058350786</v>
      </c>
      <c r="F210" s="148">
        <f t="shared" si="194"/>
        <v>47.506700682810674</v>
      </c>
      <c r="G210" s="148">
        <f t="shared" si="194"/>
        <v>43.991017201852756</v>
      </c>
      <c r="H210" s="148">
        <f t="shared" ref="H210:H214" si="195">SUM(B210:G210)</f>
        <v>546.75771830631084</v>
      </c>
    </row>
    <row r="211" spans="1:8" ht="15" x14ac:dyDescent="0.2">
      <c r="A211" s="147" t="s">
        <v>58</v>
      </c>
      <c r="B211" s="148">
        <f t="shared" si="194"/>
        <v>101.14156281148432</v>
      </c>
      <c r="C211" s="148">
        <f t="shared" si="194"/>
        <v>6.0025089506799603</v>
      </c>
      <c r="D211" s="148">
        <f t="shared" si="194"/>
        <v>470.87797914131022</v>
      </c>
      <c r="E211" s="148">
        <f t="shared" si="194"/>
        <v>156.0463710242243</v>
      </c>
      <c r="F211" s="148">
        <f t="shared" si="194"/>
        <v>55.626049660066627</v>
      </c>
      <c r="G211" s="148">
        <f t="shared" si="194"/>
        <v>52.540327818900188</v>
      </c>
      <c r="H211" s="148">
        <f t="shared" si="195"/>
        <v>842.23479940666573</v>
      </c>
    </row>
    <row r="212" spans="1:8" ht="15" x14ac:dyDescent="0.2">
      <c r="A212" s="147" t="s">
        <v>59</v>
      </c>
      <c r="B212" s="148">
        <f t="shared" si="194"/>
        <v>164.58659598877293</v>
      </c>
      <c r="C212" s="148">
        <f t="shared" si="194"/>
        <v>9.979001554527505</v>
      </c>
      <c r="D212" s="148">
        <f t="shared" si="194"/>
        <v>413.94688571384188</v>
      </c>
      <c r="E212" s="148">
        <f t="shared" si="194"/>
        <v>183.8951752289062</v>
      </c>
      <c r="F212" s="148">
        <f t="shared" si="194"/>
        <v>84.415213182126735</v>
      </c>
      <c r="G212" s="148">
        <f t="shared" si="194"/>
        <v>81.547352402244613</v>
      </c>
      <c r="H212" s="148">
        <f t="shared" si="195"/>
        <v>938.37022407041991</v>
      </c>
    </row>
    <row r="213" spans="1:8" ht="15" x14ac:dyDescent="0.2">
      <c r="A213" s="147" t="s">
        <v>60</v>
      </c>
      <c r="B213" s="148">
        <f t="shared" si="194"/>
        <v>710.66839655815545</v>
      </c>
      <c r="C213" s="148">
        <f t="shared" si="194"/>
        <v>44.325653216590652</v>
      </c>
      <c r="D213" s="148">
        <f t="shared" si="194"/>
        <v>2685.3814242470994</v>
      </c>
      <c r="E213" s="148">
        <f t="shared" si="194"/>
        <v>791.57845819674833</v>
      </c>
      <c r="F213" s="148">
        <f t="shared" si="194"/>
        <v>401.00568609642301</v>
      </c>
      <c r="G213" s="148">
        <f t="shared" si="194"/>
        <v>342.04038168497533</v>
      </c>
      <c r="H213" s="148">
        <f>SUM(B213:G213)</f>
        <v>4974.9999999999927</v>
      </c>
    </row>
    <row r="214" spans="1:8" ht="15" x14ac:dyDescent="0.2">
      <c r="A214" s="147" t="s">
        <v>61</v>
      </c>
      <c r="B214" s="148">
        <f t="shared" si="194"/>
        <v>35.533419827907771</v>
      </c>
      <c r="C214" s="148">
        <f t="shared" si="194"/>
        <v>2.2162826608295325</v>
      </c>
      <c r="D214" s="148">
        <f t="shared" si="194"/>
        <v>134.26907121235496</v>
      </c>
      <c r="E214" s="148">
        <f t="shared" si="194"/>
        <v>39.578922909837416</v>
      </c>
      <c r="F214" s="148">
        <f t="shared" si="194"/>
        <v>20.050284304821151</v>
      </c>
      <c r="G214" s="148">
        <f t="shared" si="194"/>
        <v>17.102019084248766</v>
      </c>
      <c r="H214" s="148">
        <f t="shared" si="195"/>
        <v>248.7499999999996</v>
      </c>
    </row>
    <row r="215" spans="1:8" ht="15" x14ac:dyDescent="0.2">
      <c r="A215" s="147" t="s">
        <v>67</v>
      </c>
      <c r="B215" s="149">
        <f>B213/$H$213</f>
        <v>0.14284791890616211</v>
      </c>
      <c r="C215" s="149">
        <f t="shared" ref="C215:H215" si="196">C213/$H$213</f>
        <v>8.9096790385106966E-3</v>
      </c>
      <c r="D215" s="149">
        <f t="shared" si="196"/>
        <v>0.53977516065268405</v>
      </c>
      <c r="E215" s="149">
        <f t="shared" si="196"/>
        <v>0.15911124787874362</v>
      </c>
      <c r="F215" s="149">
        <f t="shared" si="196"/>
        <v>8.0604158009331378E-2</v>
      </c>
      <c r="G215" s="149">
        <f t="shared" si="196"/>
        <v>6.875183551456801E-2</v>
      </c>
      <c r="H215" s="149">
        <f t="shared" si="196"/>
        <v>1</v>
      </c>
    </row>
    <row r="216" spans="1:8" ht="15" x14ac:dyDescent="0.2">
      <c r="A216" s="151"/>
      <c r="B216" s="151"/>
      <c r="C216" s="151"/>
      <c r="D216" s="151"/>
      <c r="E216" s="151"/>
      <c r="F216" s="151"/>
      <c r="G216" s="151"/>
      <c r="H216" s="151"/>
    </row>
    <row r="217" spans="1:8" ht="45" x14ac:dyDescent="0.2">
      <c r="A217" s="150"/>
      <c r="B217" s="146" t="s">
        <v>36</v>
      </c>
      <c r="C217" s="146" t="s">
        <v>37</v>
      </c>
      <c r="D217" s="146" t="s">
        <v>38</v>
      </c>
      <c r="E217" s="146" t="s">
        <v>39</v>
      </c>
      <c r="F217" s="146" t="s">
        <v>40</v>
      </c>
      <c r="G217" s="146" t="s">
        <v>41</v>
      </c>
      <c r="H217" s="151"/>
    </row>
    <row r="218" spans="1:8" ht="15" x14ac:dyDescent="0.2">
      <c r="A218" s="147" t="s">
        <v>43</v>
      </c>
      <c r="B218" s="149">
        <f>I181</f>
        <v>0.49146502342440646</v>
      </c>
      <c r="C218" s="149">
        <f t="shared" ref="C218:G221" si="197">J181</f>
        <v>0.53260710418019874</v>
      </c>
      <c r="D218" s="149">
        <f t="shared" si="197"/>
        <v>0.57204453664030297</v>
      </c>
      <c r="E218" s="149">
        <f t="shared" si="197"/>
        <v>0.4562823269699115</v>
      </c>
      <c r="F218" s="149">
        <f t="shared" si="197"/>
        <v>0.53230597463421592</v>
      </c>
      <c r="G218" s="149">
        <f t="shared" si="197"/>
        <v>0.47936352852333408</v>
      </c>
      <c r="H218" s="151"/>
    </row>
    <row r="219" spans="1:8" ht="15" x14ac:dyDescent="0.2">
      <c r="A219" s="147" t="s">
        <v>57</v>
      </c>
      <c r="B219" s="149">
        <f t="shared" ref="B219:B221" si="198">I182</f>
        <v>0.13462196723508008</v>
      </c>
      <c r="C219" s="149">
        <f t="shared" si="197"/>
        <v>0.10684523672234324</v>
      </c>
      <c r="D219" s="149">
        <f t="shared" si="197"/>
        <v>9.8458559543424307E-2</v>
      </c>
      <c r="E219" s="149">
        <f t="shared" si="197"/>
        <v>0.11426997554280129</v>
      </c>
      <c r="F219" s="149">
        <f t="shared" si="197"/>
        <v>0.11846889540460917</v>
      </c>
      <c r="G219" s="149">
        <f t="shared" si="197"/>
        <v>0.12861351921414119</v>
      </c>
      <c r="H219" s="151"/>
    </row>
    <row r="220" spans="1:8" ht="15" x14ac:dyDescent="0.2">
      <c r="A220" s="147" t="s">
        <v>58</v>
      </c>
      <c r="B220" s="149">
        <f t="shared" si="198"/>
        <v>0.14231892581874181</v>
      </c>
      <c r="C220" s="149">
        <f t="shared" si="197"/>
        <v>0.13541839804028608</v>
      </c>
      <c r="D220" s="149">
        <f t="shared" si="197"/>
        <v>0.17534863944824164</v>
      </c>
      <c r="E220" s="149">
        <f t="shared" si="197"/>
        <v>0.19713317032364047</v>
      </c>
      <c r="F220" s="149">
        <f t="shared" si="197"/>
        <v>0.13871636136025059</v>
      </c>
      <c r="G220" s="149">
        <f t="shared" si="197"/>
        <v>0.15360855218343977</v>
      </c>
      <c r="H220" s="151"/>
    </row>
    <row r="221" spans="1:8" ht="15" x14ac:dyDescent="0.2">
      <c r="A221" s="147" t="s">
        <v>59</v>
      </c>
      <c r="B221" s="149">
        <f t="shared" si="198"/>
        <v>0.23159408352177158</v>
      </c>
      <c r="C221" s="149">
        <f t="shared" si="197"/>
        <v>0.22512926105717182</v>
      </c>
      <c r="D221" s="149">
        <f t="shared" si="197"/>
        <v>0.15414826436803114</v>
      </c>
      <c r="E221" s="149">
        <f t="shared" si="197"/>
        <v>0.23231452716364687</v>
      </c>
      <c r="F221" s="149">
        <f t="shared" si="197"/>
        <v>0.21050876860092416</v>
      </c>
      <c r="G221" s="149">
        <f t="shared" si="197"/>
        <v>0.2384144000790849</v>
      </c>
      <c r="H221" s="151"/>
    </row>
    <row r="222" spans="1:8" ht="15" x14ac:dyDescent="0.2">
      <c r="A222" s="147"/>
      <c r="B222" s="149">
        <v>1</v>
      </c>
      <c r="C222" s="149">
        <v>1</v>
      </c>
      <c r="D222" s="149">
        <v>0.99999999999999989</v>
      </c>
      <c r="E222" s="149">
        <v>1</v>
      </c>
      <c r="F222" s="149">
        <v>1</v>
      </c>
      <c r="G222" s="149">
        <v>0.99999999999999989</v>
      </c>
      <c r="H222" s="151"/>
    </row>
  </sheetData>
  <mergeCells count="39">
    <mergeCell ref="B13:E13"/>
    <mergeCell ref="B15:E15"/>
    <mergeCell ref="B19:E19"/>
    <mergeCell ref="A207:H207"/>
    <mergeCell ref="R74:U74"/>
    <mergeCell ref="R46:U46"/>
    <mergeCell ref="V74:Y74"/>
    <mergeCell ref="Z74:AC74"/>
    <mergeCell ref="A188:N188"/>
    <mergeCell ref="A161:N161"/>
    <mergeCell ref="A170:N170"/>
    <mergeCell ref="V46:Y46"/>
    <mergeCell ref="Z46:AC46"/>
    <mergeCell ref="J60:M60"/>
    <mergeCell ref="N60:Q60"/>
    <mergeCell ref="R60:U60"/>
    <mergeCell ref="V60:Y60"/>
    <mergeCell ref="Z60:AC60"/>
    <mergeCell ref="Z32:AC32"/>
    <mergeCell ref="B32:E32"/>
    <mergeCell ref="F32:I32"/>
    <mergeCell ref="V32:Y32"/>
    <mergeCell ref="R32:U32"/>
    <mergeCell ref="D1:E1"/>
    <mergeCell ref="A179:N179"/>
    <mergeCell ref="F60:I60"/>
    <mergeCell ref="F46:I46"/>
    <mergeCell ref="J32:M32"/>
    <mergeCell ref="N32:Q32"/>
    <mergeCell ref="J46:M46"/>
    <mergeCell ref="N46:Q46"/>
    <mergeCell ref="J74:M74"/>
    <mergeCell ref="F74:I74"/>
    <mergeCell ref="N74:Q74"/>
    <mergeCell ref="B46:E46"/>
    <mergeCell ref="B60:E60"/>
    <mergeCell ref="B74:E74"/>
    <mergeCell ref="B11:E11"/>
    <mergeCell ref="B12:E12"/>
  </mergeCells>
  <phoneticPr fontId="23" type="noConversion"/>
  <conditionalFormatting sqref="H169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63:N166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9:G169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72:N175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9:C102">
    <cfRule type="iconSet" priority="23">
      <iconSet>
        <cfvo type="percent" val="0"/>
        <cfvo type="percent" val="33"/>
        <cfvo type="percent" val="67"/>
      </iconSet>
    </cfRule>
  </conditionalFormatting>
  <conditionalFormatting sqref="C105:C108">
    <cfRule type="iconSet" priority="22">
      <iconSet>
        <cfvo type="percent" val="0"/>
        <cfvo type="percent" val="33"/>
        <cfvo type="percent" val="67"/>
      </iconSet>
    </cfRule>
  </conditionalFormatting>
  <conditionalFormatting sqref="C111:C114">
    <cfRule type="iconSet" priority="21">
      <iconSet>
        <cfvo type="percent" val="0"/>
        <cfvo type="percent" val="33"/>
        <cfvo type="percent" val="67"/>
      </iconSet>
    </cfRule>
  </conditionalFormatting>
  <conditionalFormatting sqref="C117:C120">
    <cfRule type="iconSet" priority="20">
      <iconSet>
        <cfvo type="percent" val="0"/>
        <cfvo type="percent" val="33"/>
        <cfvo type="percent" val="67"/>
      </iconSet>
    </cfRule>
  </conditionalFormatting>
  <conditionalFormatting sqref="B147:G147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5:G155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81:N184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7:G187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90:N193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6:G196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1:G201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2:G202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3:G20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4:G204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8:G178 B197:G199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31:G131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39:G13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8:G22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5:H21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3:G95">
    <cfRule type="iconSet" priority="1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3662B-DCAF-4979-A4D5-B332DBA11BA2}">
  <sheetPr>
    <tabColor rgb="FF00B050"/>
  </sheetPr>
  <dimension ref="A1:BE535"/>
  <sheetViews>
    <sheetView topLeftCell="A4" workbookViewId="0">
      <selection activeCell="M34" sqref="M34"/>
    </sheetView>
  </sheetViews>
  <sheetFormatPr defaultColWidth="8.85546875" defaultRowHeight="12.75" x14ac:dyDescent="0.2"/>
  <cols>
    <col min="1" max="1" width="4.85546875" style="57" customWidth="1"/>
    <col min="2" max="2" width="25.42578125" style="59" customWidth="1"/>
    <col min="3" max="3" width="23.5703125" style="59" customWidth="1"/>
    <col min="4" max="4" width="15.140625" style="59" customWidth="1"/>
    <col min="5" max="5" width="11.42578125" style="59" customWidth="1"/>
    <col min="6" max="6" width="12.28515625" style="59" customWidth="1"/>
    <col min="7" max="7" width="14.85546875" style="59" customWidth="1"/>
    <col min="8" max="8" width="13.5703125" style="59" customWidth="1"/>
    <col min="9" max="9" width="14.5703125" style="59" customWidth="1"/>
    <col min="10" max="10" width="12.7109375" style="59" customWidth="1"/>
    <col min="11" max="11" width="12.28515625" style="59" customWidth="1"/>
    <col min="12" max="13" width="11.85546875" style="391" customWidth="1"/>
    <col min="14" max="14" width="11.5703125" style="59" customWidth="1"/>
    <col min="15" max="17" width="8.85546875" style="59"/>
    <col min="18" max="18" width="8.140625" style="60" hidden="1" customWidth="1"/>
    <col min="19" max="19" width="21" style="61" hidden="1" customWidth="1"/>
    <col min="20" max="20" width="7.5703125" style="60" hidden="1" customWidth="1"/>
    <col min="21" max="21" width="23.7109375" style="61" hidden="1" customWidth="1"/>
    <col min="22" max="22" width="6.5703125" style="61" hidden="1" customWidth="1"/>
    <col min="23" max="23" width="7.28515625" style="61" hidden="1" customWidth="1"/>
    <col min="24" max="24" width="8.42578125" style="61" hidden="1" customWidth="1"/>
    <col min="25" max="25" width="8.140625" style="61" hidden="1" customWidth="1"/>
    <col min="26" max="26" width="10.140625" style="61" hidden="1" customWidth="1"/>
    <col min="27" max="27" width="10.5703125" style="61" hidden="1" customWidth="1"/>
    <col min="28" max="28" width="9.42578125" style="61" hidden="1" customWidth="1"/>
    <col min="29" max="29" width="7.140625" style="61" hidden="1" customWidth="1"/>
    <col min="30" max="31" width="10.42578125" style="61" hidden="1" customWidth="1"/>
    <col min="32" max="32" width="8" style="61" hidden="1" customWidth="1"/>
    <col min="33" max="33" width="9" style="61" hidden="1" customWidth="1"/>
    <col min="34" max="34" width="7" style="61" hidden="1" customWidth="1"/>
    <col min="35" max="35" width="6.5703125" style="61" hidden="1" customWidth="1"/>
    <col min="36" max="36" width="7.5703125" style="61" hidden="1" customWidth="1"/>
    <col min="37" max="37" width="7.140625" style="61" hidden="1" customWidth="1"/>
    <col min="38" max="38" width="7.7109375" style="61" hidden="1" customWidth="1"/>
    <col min="39" max="39" width="6.28515625" style="61" hidden="1" customWidth="1"/>
    <col min="40" max="40" width="7.140625" style="61" hidden="1" customWidth="1"/>
    <col min="41" max="41" width="8.140625" style="61" hidden="1" customWidth="1"/>
    <col min="42" max="42" width="10.42578125" style="61" hidden="1" customWidth="1"/>
    <col min="43" max="43" width="11.28515625" style="61" hidden="1" customWidth="1"/>
    <col min="44" max="46" width="9.42578125" style="61" hidden="1" customWidth="1"/>
    <col min="47" max="47" width="10.85546875" style="61" hidden="1" customWidth="1"/>
    <col min="48" max="48" width="8.42578125" style="61" hidden="1" customWidth="1"/>
    <col min="49" max="49" width="8.7109375" style="61" hidden="1" customWidth="1"/>
    <col min="50" max="50" width="9" style="61" hidden="1" customWidth="1"/>
    <col min="51" max="51" width="10" style="61" hidden="1" customWidth="1"/>
    <col min="52" max="52" width="9.85546875" style="61" hidden="1" customWidth="1"/>
    <col min="53" max="53" width="10.42578125" style="61" hidden="1" customWidth="1"/>
    <col min="54" max="54" width="11" style="61" hidden="1" customWidth="1"/>
    <col min="55" max="55" width="0" style="59" hidden="1" customWidth="1"/>
    <col min="56" max="16384" width="8.85546875" style="59"/>
  </cols>
  <sheetData>
    <row r="1" spans="2:54" ht="18.75" customHeight="1" x14ac:dyDescent="0.3">
      <c r="B1" s="58" t="s">
        <v>70</v>
      </c>
      <c r="S1" s="61" t="s">
        <v>71</v>
      </c>
      <c r="T1" s="60">
        <v>3</v>
      </c>
      <c r="U1" s="61">
        <v>5</v>
      </c>
      <c r="V1" s="62">
        <v>2022</v>
      </c>
      <c r="W1" s="62">
        <v>2026</v>
      </c>
      <c r="X1" s="61">
        <v>2027</v>
      </c>
      <c r="Y1" s="61">
        <v>2031</v>
      </c>
      <c r="Z1" s="62">
        <v>2032</v>
      </c>
      <c r="AA1" s="62">
        <v>2036</v>
      </c>
      <c r="AB1" s="61">
        <v>2037</v>
      </c>
      <c r="AC1" s="61">
        <v>2041</v>
      </c>
      <c r="AD1" s="62">
        <v>0</v>
      </c>
      <c r="AE1" s="62">
        <v>0</v>
      </c>
      <c r="AH1" s="61">
        <v>2022</v>
      </c>
      <c r="AI1" s="61">
        <v>2023</v>
      </c>
      <c r="AJ1" s="61">
        <v>2024</v>
      </c>
      <c r="AK1" s="61">
        <v>2025</v>
      </c>
      <c r="AL1" s="61">
        <v>2026</v>
      </c>
      <c r="AM1" s="61">
        <v>2027</v>
      </c>
      <c r="AN1" s="61">
        <v>2028</v>
      </c>
      <c r="AO1" s="61">
        <v>2029</v>
      </c>
      <c r="AP1" s="61">
        <v>2030</v>
      </c>
      <c r="AQ1" s="61">
        <v>2031</v>
      </c>
      <c r="AR1" s="61">
        <v>2032</v>
      </c>
      <c r="AS1" s="61">
        <v>2033</v>
      </c>
      <c r="AT1" s="61">
        <v>2034</v>
      </c>
      <c r="AU1" s="61">
        <v>2035</v>
      </c>
      <c r="AV1" s="61">
        <v>2036</v>
      </c>
      <c r="AW1" s="61">
        <v>2037</v>
      </c>
      <c r="AX1" s="61">
        <v>2038</v>
      </c>
      <c r="AY1" s="61">
        <v>2039</v>
      </c>
      <c r="AZ1" s="61">
        <v>2040</v>
      </c>
      <c r="BA1" s="61">
        <v>2041</v>
      </c>
      <c r="BB1" s="61">
        <v>2042</v>
      </c>
    </row>
    <row r="2" spans="2:54" ht="56.25" customHeight="1" x14ac:dyDescent="0.2">
      <c r="B2" s="63" t="s">
        <v>72</v>
      </c>
      <c r="C2" s="64">
        <v>2022</v>
      </c>
      <c r="G2" s="132"/>
      <c r="H2" s="132"/>
      <c r="S2" s="61" t="s">
        <v>73</v>
      </c>
      <c r="V2" s="62"/>
      <c r="W2" s="62"/>
      <c r="Z2" s="62"/>
      <c r="AA2" s="62"/>
      <c r="AD2" s="62"/>
      <c r="AE2" s="62"/>
      <c r="AH2" s="61" t="s">
        <v>74</v>
      </c>
      <c r="AI2" s="61" t="s">
        <v>75</v>
      </c>
      <c r="AJ2" s="61" t="s">
        <v>76</v>
      </c>
      <c r="AK2" s="61" t="s">
        <v>77</v>
      </c>
      <c r="AL2" s="61" t="s">
        <v>78</v>
      </c>
      <c r="AM2" s="61" t="s">
        <v>79</v>
      </c>
      <c r="AN2" s="61" t="s">
        <v>80</v>
      </c>
      <c r="AO2" s="61" t="s">
        <v>81</v>
      </c>
      <c r="AP2" s="61" t="s">
        <v>82</v>
      </c>
      <c r="AQ2" s="61" t="s">
        <v>83</v>
      </c>
      <c r="AR2" s="61" t="s">
        <v>84</v>
      </c>
      <c r="AS2" s="61" t="s">
        <v>85</v>
      </c>
      <c r="AT2" s="61" t="s">
        <v>86</v>
      </c>
      <c r="AU2" s="61" t="s">
        <v>87</v>
      </c>
      <c r="AV2" s="61" t="s">
        <v>88</v>
      </c>
      <c r="AW2" s="61" t="s">
        <v>89</v>
      </c>
      <c r="AX2" s="61" t="s">
        <v>90</v>
      </c>
      <c r="AY2" s="61" t="s">
        <v>91</v>
      </c>
      <c r="AZ2" s="61" t="s">
        <v>92</v>
      </c>
      <c r="BA2" s="61" t="s">
        <v>93</v>
      </c>
      <c r="BB2" s="61" t="s">
        <v>94</v>
      </c>
    </row>
    <row r="3" spans="2:54" ht="54" customHeight="1" x14ac:dyDescent="0.35">
      <c r="B3" s="65" t="s">
        <v>95</v>
      </c>
      <c r="C3" s="66"/>
      <c r="G3" s="132"/>
      <c r="H3" s="132"/>
      <c r="S3" s="61" t="s">
        <v>96</v>
      </c>
      <c r="V3" s="62"/>
      <c r="W3" s="62"/>
      <c r="Z3" s="62"/>
      <c r="AA3" s="62"/>
      <c r="AD3" s="62"/>
      <c r="AE3" s="62"/>
    </row>
    <row r="4" spans="2:54" x14ac:dyDescent="0.2">
      <c r="S4" s="61" t="s">
        <v>97</v>
      </c>
      <c r="V4" s="62"/>
      <c r="W4" s="62"/>
      <c r="Z4" s="62"/>
      <c r="AA4" s="62"/>
      <c r="AD4" s="62"/>
      <c r="AE4" s="62"/>
    </row>
    <row r="5" spans="2:54" ht="38.25" customHeight="1" x14ac:dyDescent="0.2">
      <c r="B5" s="67"/>
      <c r="C5" s="68"/>
      <c r="D5" s="374" t="s">
        <v>98</v>
      </c>
      <c r="E5" s="375"/>
      <c r="F5" s="375"/>
      <c r="G5" s="376"/>
      <c r="H5" s="378" t="s">
        <v>99</v>
      </c>
      <c r="I5" s="379"/>
      <c r="J5" s="379"/>
      <c r="K5" s="380"/>
      <c r="S5" s="61" t="s">
        <v>100</v>
      </c>
      <c r="V5" s="62"/>
      <c r="W5" s="62"/>
      <c r="Z5" s="62"/>
      <c r="AA5" s="62"/>
      <c r="AD5" s="62"/>
      <c r="AE5" s="62"/>
    </row>
    <row r="6" spans="2:54" x14ac:dyDescent="0.2">
      <c r="B6" s="69"/>
      <c r="C6" s="70"/>
      <c r="D6" s="71" t="s">
        <v>101</v>
      </c>
      <c r="E6" s="72" t="s">
        <v>102</v>
      </c>
      <c r="F6" s="72" t="s">
        <v>103</v>
      </c>
      <c r="G6" s="73" t="s">
        <v>104</v>
      </c>
      <c r="H6" s="74" t="s">
        <v>101</v>
      </c>
      <c r="I6" s="75" t="s">
        <v>102</v>
      </c>
      <c r="J6" s="75" t="s">
        <v>103</v>
      </c>
      <c r="K6" s="76" t="s">
        <v>104</v>
      </c>
      <c r="L6" s="392"/>
      <c r="M6" s="392"/>
      <c r="V6" s="62"/>
      <c r="W6" s="62"/>
      <c r="Z6" s="62"/>
      <c r="AA6" s="62"/>
      <c r="AD6" s="62"/>
      <c r="AE6" s="62"/>
    </row>
    <row r="7" spans="2:54" x14ac:dyDescent="0.2">
      <c r="B7" s="69"/>
      <c r="C7" s="70" t="s">
        <v>105</v>
      </c>
      <c r="D7" s="77">
        <v>204.2</v>
      </c>
      <c r="E7" s="78">
        <v>101.59999999999854</v>
      </c>
      <c r="F7" s="78">
        <v>99.80000000000291</v>
      </c>
      <c r="G7" s="79">
        <v>79.99999999999855</v>
      </c>
      <c r="H7" s="80">
        <v>204.2</v>
      </c>
      <c r="I7" s="81">
        <v>101.59999999999854</v>
      </c>
      <c r="J7" s="81">
        <v>99.80000000000291</v>
      </c>
      <c r="K7" s="82">
        <v>79.99999999999855</v>
      </c>
      <c r="L7" s="393"/>
      <c r="M7" s="393"/>
      <c r="R7" s="60">
        <v>11</v>
      </c>
      <c r="S7" s="60" t="s">
        <v>106</v>
      </c>
      <c r="T7" s="60">
        <v>11</v>
      </c>
      <c r="U7" s="60" t="s">
        <v>107</v>
      </c>
      <c r="V7" s="62" t="s">
        <v>74</v>
      </c>
      <c r="W7" s="62" t="s">
        <v>78</v>
      </c>
      <c r="X7" s="62" t="s">
        <v>79</v>
      </c>
      <c r="Y7" s="62" t="s">
        <v>83</v>
      </c>
      <c r="Z7" s="62" t="s">
        <v>84</v>
      </c>
      <c r="AA7" s="62" t="s">
        <v>88</v>
      </c>
      <c r="AB7" s="62" t="s">
        <v>89</v>
      </c>
      <c r="AC7" s="62" t="s">
        <v>93</v>
      </c>
      <c r="AD7" s="62" t="e">
        <v>#N/A</v>
      </c>
      <c r="AE7" s="62" t="e">
        <v>#N/A</v>
      </c>
    </row>
    <row r="8" spans="2:54" x14ac:dyDescent="0.2">
      <c r="B8" s="69"/>
      <c r="C8" s="70" t="s">
        <v>108</v>
      </c>
      <c r="D8" s="83">
        <v>204.19999999999933</v>
      </c>
      <c r="E8" s="84">
        <v>101.60000000000018</v>
      </c>
      <c r="F8" s="84">
        <v>99.800000000000111</v>
      </c>
      <c r="G8" s="85">
        <v>79.999999999999872</v>
      </c>
      <c r="H8" s="86">
        <v>204.19999999999933</v>
      </c>
      <c r="I8" s="87">
        <v>101.60000000000018</v>
      </c>
      <c r="J8" s="87">
        <v>99.800000000000111</v>
      </c>
      <c r="K8" s="88">
        <v>79.999999999999872</v>
      </c>
      <c r="L8" s="393"/>
      <c r="M8" s="393"/>
      <c r="R8" s="60">
        <v>38</v>
      </c>
      <c r="T8" s="60">
        <v>38</v>
      </c>
      <c r="V8" s="62"/>
      <c r="W8" s="62"/>
      <c r="Z8" s="62"/>
      <c r="AA8" s="62"/>
      <c r="AD8" s="62"/>
      <c r="AE8" s="62"/>
    </row>
    <row r="9" spans="2:54" x14ac:dyDescent="0.2">
      <c r="B9" s="69" t="s">
        <v>109</v>
      </c>
      <c r="C9" s="70" t="s">
        <v>110</v>
      </c>
      <c r="D9" s="77">
        <v>67.14200000000001</v>
      </c>
      <c r="E9" s="78">
        <v>17.761999999999738</v>
      </c>
      <c r="F9" s="78">
        <v>15.744000000000435</v>
      </c>
      <c r="G9" s="79">
        <v>11.765999999999782</v>
      </c>
      <c r="H9" s="80">
        <v>67.14200000000001</v>
      </c>
      <c r="I9" s="81">
        <v>17.761999999999738</v>
      </c>
      <c r="J9" s="81">
        <v>15.744000000000435</v>
      </c>
      <c r="K9" s="82">
        <v>11.765999999999782</v>
      </c>
      <c r="L9" s="393"/>
      <c r="M9" s="393"/>
      <c r="R9" s="60">
        <v>26</v>
      </c>
      <c r="T9" s="60">
        <v>26</v>
      </c>
      <c r="V9" s="62"/>
      <c r="W9" s="62"/>
      <c r="Z9" s="62"/>
      <c r="AA9" s="62"/>
      <c r="AD9" s="62"/>
      <c r="AE9" s="62"/>
    </row>
    <row r="10" spans="2:54" x14ac:dyDescent="0.2">
      <c r="B10" s="69"/>
      <c r="C10" s="70" t="s">
        <v>111</v>
      </c>
      <c r="D10" s="77">
        <v>34.040000000000006</v>
      </c>
      <c r="E10" s="78">
        <v>20.319999999999709</v>
      </c>
      <c r="F10" s="78">
        <v>18.758000000000568</v>
      </c>
      <c r="G10" s="79">
        <v>14.399999999999739</v>
      </c>
      <c r="H10" s="80">
        <v>34.040000000000006</v>
      </c>
      <c r="I10" s="81">
        <v>20.319999999999709</v>
      </c>
      <c r="J10" s="81">
        <v>18.758000000000568</v>
      </c>
      <c r="K10" s="82">
        <v>14.399999999999739</v>
      </c>
      <c r="L10" s="393"/>
      <c r="M10" s="393"/>
      <c r="O10" s="89"/>
      <c r="R10" s="60">
        <v>27</v>
      </c>
      <c r="T10" s="60">
        <v>27</v>
      </c>
      <c r="V10" s="62"/>
      <c r="W10" s="62"/>
      <c r="Z10" s="62"/>
      <c r="AA10" s="62"/>
      <c r="AD10" s="62"/>
      <c r="AE10" s="62"/>
    </row>
    <row r="11" spans="2:54" x14ac:dyDescent="0.2">
      <c r="B11" s="69"/>
      <c r="C11" s="70" t="s">
        <v>45</v>
      </c>
      <c r="D11" s="77">
        <v>49.230399999999996</v>
      </c>
      <c r="E11" s="78">
        <v>30.283999999999573</v>
      </c>
      <c r="F11" s="78">
        <v>31.167600000000913</v>
      </c>
      <c r="G11" s="79">
        <v>25.515199999999531</v>
      </c>
      <c r="H11" s="80">
        <v>49.230399999999996</v>
      </c>
      <c r="I11" s="81">
        <v>30.283999999999573</v>
      </c>
      <c r="J11" s="81">
        <v>31.167600000000913</v>
      </c>
      <c r="K11" s="82">
        <v>25.515199999999531</v>
      </c>
      <c r="L11" s="393"/>
      <c r="M11" s="393"/>
      <c r="R11" s="60">
        <v>28</v>
      </c>
      <c r="T11" s="60">
        <v>28</v>
      </c>
      <c r="V11" s="62"/>
      <c r="W11" s="62"/>
      <c r="Z11" s="62"/>
      <c r="AA11" s="62"/>
      <c r="AD11" s="62"/>
      <c r="AE11" s="62"/>
    </row>
    <row r="12" spans="2:54" x14ac:dyDescent="0.2">
      <c r="B12" s="69"/>
      <c r="C12" s="70" t="s">
        <v>46</v>
      </c>
      <c r="D12" s="77">
        <v>53.787599999999998</v>
      </c>
      <c r="E12" s="78">
        <v>33.233999999999526</v>
      </c>
      <c r="F12" s="78">
        <v>34.130400000001003</v>
      </c>
      <c r="G12" s="79">
        <v>28.318799999999491</v>
      </c>
      <c r="H12" s="80">
        <v>53.787599999999998</v>
      </c>
      <c r="I12" s="81">
        <v>33.233999999999526</v>
      </c>
      <c r="J12" s="81">
        <v>34.130400000001003</v>
      </c>
      <c r="K12" s="82">
        <v>28.318799999999491</v>
      </c>
      <c r="L12" s="393"/>
      <c r="M12" s="393"/>
      <c r="R12" s="60">
        <v>29</v>
      </c>
      <c r="T12" s="60">
        <v>29</v>
      </c>
      <c r="V12" s="62"/>
      <c r="W12" s="62"/>
      <c r="Z12" s="62"/>
      <c r="AA12" s="62"/>
      <c r="AD12" s="62"/>
      <c r="AE12" s="62"/>
    </row>
    <row r="13" spans="2:54" x14ac:dyDescent="0.2">
      <c r="B13" s="69" t="s">
        <v>112</v>
      </c>
      <c r="C13" s="70" t="s">
        <v>110</v>
      </c>
      <c r="D13" s="83">
        <v>67.441296637234501</v>
      </c>
      <c r="E13" s="84">
        <v>18.03214681570546</v>
      </c>
      <c r="F13" s="84">
        <v>15.849290719519079</v>
      </c>
      <c r="G13" s="85">
        <v>11.826403015216975</v>
      </c>
      <c r="H13" s="86">
        <v>67.441296637234501</v>
      </c>
      <c r="I13" s="87">
        <v>18.03214681570546</v>
      </c>
      <c r="J13" s="87">
        <v>15.849290719519079</v>
      </c>
      <c r="K13" s="88">
        <v>11.826403015216975</v>
      </c>
      <c r="L13" s="393"/>
      <c r="M13" s="393"/>
      <c r="R13" s="60">
        <v>53</v>
      </c>
      <c r="T13" s="60">
        <v>53</v>
      </c>
    </row>
    <row r="14" spans="2:54" x14ac:dyDescent="0.2">
      <c r="B14" s="69"/>
      <c r="C14" s="70" t="s">
        <v>111</v>
      </c>
      <c r="D14" s="83">
        <v>34.571975671613622</v>
      </c>
      <c r="E14" s="84">
        <v>19.949624131129099</v>
      </c>
      <c r="F14" s="84">
        <v>18.989013385309054</v>
      </c>
      <c r="G14" s="85">
        <v>14.565787525831283</v>
      </c>
      <c r="H14" s="86">
        <v>34.571975671613622</v>
      </c>
      <c r="I14" s="87">
        <v>19.949624131129099</v>
      </c>
      <c r="J14" s="87">
        <v>18.989013385309054</v>
      </c>
      <c r="K14" s="88">
        <v>14.565787525831283</v>
      </c>
      <c r="L14" s="393"/>
      <c r="M14" s="393"/>
      <c r="R14" s="60">
        <v>54</v>
      </c>
      <c r="T14" s="60">
        <v>54</v>
      </c>
    </row>
    <row r="15" spans="2:54" x14ac:dyDescent="0.2">
      <c r="B15" s="69"/>
      <c r="C15" s="70" t="s">
        <v>45</v>
      </c>
      <c r="D15" s="83">
        <v>48.56656271839168</v>
      </c>
      <c r="E15" s="84">
        <v>30.169753569415803</v>
      </c>
      <c r="F15" s="84">
        <v>30.757756077400025</v>
      </c>
      <c r="G15" s="85">
        <v>25.100591987600918</v>
      </c>
      <c r="H15" s="86">
        <v>48.56656271839168</v>
      </c>
      <c r="I15" s="87">
        <v>30.169753569415803</v>
      </c>
      <c r="J15" s="87">
        <v>30.757756077400025</v>
      </c>
      <c r="K15" s="88">
        <v>25.100591987600918</v>
      </c>
      <c r="L15" s="393"/>
      <c r="M15" s="393"/>
      <c r="R15" s="60">
        <v>55</v>
      </c>
      <c r="T15" s="60">
        <v>55</v>
      </c>
    </row>
    <row r="16" spans="2:54" x14ac:dyDescent="0.2">
      <c r="B16" s="69"/>
      <c r="C16" s="70" t="s">
        <v>46</v>
      </c>
      <c r="D16" s="83">
        <v>53.62016497275954</v>
      </c>
      <c r="E16" s="84">
        <v>33.448475483749817</v>
      </c>
      <c r="F16" s="84">
        <v>34.203939817771968</v>
      </c>
      <c r="G16" s="85">
        <v>28.507217471350703</v>
      </c>
      <c r="H16" s="86">
        <v>53.62016497275954</v>
      </c>
      <c r="I16" s="87">
        <v>33.448475483749817</v>
      </c>
      <c r="J16" s="87">
        <v>34.203939817771968</v>
      </c>
      <c r="K16" s="88">
        <v>28.507217471350703</v>
      </c>
      <c r="L16" s="393"/>
      <c r="M16" s="393"/>
      <c r="R16" s="60">
        <v>56</v>
      </c>
      <c r="T16" s="60">
        <v>56</v>
      </c>
    </row>
    <row r="17" spans="1:57" x14ac:dyDescent="0.2">
      <c r="B17" s="90" t="s">
        <v>113</v>
      </c>
      <c r="C17" s="91" t="s">
        <v>110</v>
      </c>
      <c r="D17" s="92">
        <v>67.441296637234714</v>
      </c>
      <c r="E17" s="93">
        <v>18.032146815705168</v>
      </c>
      <c r="F17" s="93">
        <v>15.849290719519525</v>
      </c>
      <c r="G17" s="94">
        <v>11.826403015216782</v>
      </c>
      <c r="H17" s="95">
        <v>67.441296637234714</v>
      </c>
      <c r="I17" s="96">
        <v>18.032146815705168</v>
      </c>
      <c r="J17" s="96">
        <v>15.849290719519525</v>
      </c>
      <c r="K17" s="97">
        <v>11.826403015216782</v>
      </c>
      <c r="L17" s="395"/>
      <c r="M17" s="395"/>
      <c r="T17" s="99"/>
    </row>
    <row r="18" spans="1:57" x14ac:dyDescent="0.2">
      <c r="B18" s="90"/>
      <c r="C18" s="91" t="s">
        <v>111</v>
      </c>
      <c r="D18" s="92">
        <v>34.571975671613728</v>
      </c>
      <c r="E18" s="93">
        <v>19.949624131128779</v>
      </c>
      <c r="F18" s="93">
        <v>18.989013385309587</v>
      </c>
      <c r="G18" s="94">
        <v>14.565787525831043</v>
      </c>
      <c r="H18" s="95">
        <v>34.571975671613728</v>
      </c>
      <c r="I18" s="96">
        <v>19.949624131128779</v>
      </c>
      <c r="J18" s="96">
        <v>18.989013385309587</v>
      </c>
      <c r="K18" s="97">
        <v>14.565787525831043</v>
      </c>
      <c r="L18" s="395"/>
      <c r="M18" s="395"/>
      <c r="T18" s="99"/>
    </row>
    <row r="19" spans="1:57" x14ac:dyDescent="0.2">
      <c r="B19" s="90"/>
      <c r="C19" s="91" t="s">
        <v>45</v>
      </c>
      <c r="D19" s="92">
        <v>48.566562718391836</v>
      </c>
      <c r="E19" s="93">
        <v>30.169753569415317</v>
      </c>
      <c r="F19" s="93">
        <v>30.757756077400888</v>
      </c>
      <c r="G19" s="94">
        <v>25.100591987600506</v>
      </c>
      <c r="H19" s="95">
        <v>48.566562718391836</v>
      </c>
      <c r="I19" s="96">
        <v>30.169753569415317</v>
      </c>
      <c r="J19" s="96">
        <v>30.757756077400888</v>
      </c>
      <c r="K19" s="97">
        <v>25.100591987600506</v>
      </c>
      <c r="L19" s="395"/>
      <c r="M19" s="395"/>
      <c r="T19" s="99"/>
    </row>
    <row r="20" spans="1:57" x14ac:dyDescent="0.2">
      <c r="B20" s="100"/>
      <c r="C20" s="101" t="s">
        <v>46</v>
      </c>
      <c r="D20" s="102">
        <v>53.62016497275971</v>
      </c>
      <c r="E20" s="103">
        <v>33.448475483749284</v>
      </c>
      <c r="F20" s="103">
        <v>34.203939817772927</v>
      </c>
      <c r="G20" s="104">
        <v>28.507217471350231</v>
      </c>
      <c r="H20" s="105">
        <v>53.62016497275971</v>
      </c>
      <c r="I20" s="106">
        <v>33.448475483749284</v>
      </c>
      <c r="J20" s="106">
        <v>34.203939817772927</v>
      </c>
      <c r="K20" s="107">
        <v>28.507217471350231</v>
      </c>
      <c r="L20" s="395"/>
      <c r="M20" s="395"/>
      <c r="T20" s="99"/>
    </row>
    <row r="21" spans="1:57" s="391" customFormat="1" x14ac:dyDescent="0.2">
      <c r="A21" s="125"/>
      <c r="B21" s="401"/>
      <c r="C21" s="399"/>
      <c r="D21" s="395"/>
      <c r="E21" s="395"/>
      <c r="F21" s="395"/>
      <c r="G21" s="395"/>
      <c r="H21" s="395"/>
      <c r="I21" s="395"/>
      <c r="J21" s="395"/>
      <c r="K21" s="395"/>
      <c r="L21" s="395"/>
      <c r="M21" s="395"/>
      <c r="R21" s="402"/>
      <c r="S21" s="403"/>
      <c r="T21" s="404"/>
      <c r="U21" s="403"/>
      <c r="V21" s="403"/>
      <c r="W21" s="403"/>
      <c r="X21" s="403"/>
      <c r="Y21" s="403"/>
      <c r="Z21" s="403"/>
      <c r="AA21" s="403"/>
      <c r="AB21" s="403"/>
      <c r="AC21" s="403"/>
      <c r="AD21" s="403"/>
      <c r="AE21" s="403"/>
      <c r="AF21" s="403"/>
      <c r="AG21" s="403"/>
      <c r="AH21" s="403"/>
      <c r="AI21" s="403"/>
      <c r="AJ21" s="403"/>
      <c r="AK21" s="403"/>
      <c r="AL21" s="403"/>
      <c r="AM21" s="403"/>
      <c r="AN21" s="403"/>
      <c r="AO21" s="403"/>
      <c r="AP21" s="403"/>
      <c r="AQ21" s="403"/>
      <c r="AR21" s="403"/>
      <c r="AS21" s="403"/>
      <c r="AT21" s="403"/>
      <c r="AU21" s="403"/>
      <c r="AV21" s="403"/>
      <c r="AW21" s="403"/>
      <c r="AX21" s="403"/>
      <c r="AY21" s="403"/>
      <c r="AZ21" s="403"/>
      <c r="BA21" s="403"/>
      <c r="BB21" s="403"/>
    </row>
    <row r="22" spans="1:57" s="109" customFormat="1" ht="36.75" customHeight="1" x14ac:dyDescent="0.2">
      <c r="A22" s="57"/>
      <c r="B22" s="110" t="s">
        <v>114</v>
      </c>
      <c r="C22" s="111"/>
      <c r="D22" s="374" t="s">
        <v>98</v>
      </c>
      <c r="E22" s="375"/>
      <c r="F22" s="375"/>
      <c r="G22" s="376"/>
      <c r="H22" s="377" t="s">
        <v>99</v>
      </c>
      <c r="I22" s="375"/>
      <c r="J22" s="375"/>
      <c r="K22" s="376"/>
      <c r="L22" s="395"/>
      <c r="M22" s="395"/>
      <c r="R22" s="60"/>
      <c r="S22" s="60"/>
      <c r="T22" s="99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</row>
    <row r="23" spans="1:57" x14ac:dyDescent="0.2">
      <c r="B23" s="69"/>
      <c r="C23" s="70" t="s">
        <v>105</v>
      </c>
      <c r="D23" s="77">
        <v>33.498027428141903</v>
      </c>
      <c r="E23" s="78">
        <v>16.414803682134153</v>
      </c>
      <c r="F23" s="78">
        <v>16.123990231072639</v>
      </c>
      <c r="G23" s="79">
        <v>12.925042269397091</v>
      </c>
      <c r="H23" s="80">
        <v>33.498027428141903</v>
      </c>
      <c r="I23" s="81">
        <v>16.414803682134153</v>
      </c>
      <c r="J23" s="81">
        <v>16.123990231072639</v>
      </c>
      <c r="K23" s="82">
        <v>12.925042269397091</v>
      </c>
      <c r="L23" s="393"/>
      <c r="M23" s="393"/>
      <c r="R23" s="60">
        <v>65</v>
      </c>
      <c r="T23" s="60">
        <v>65</v>
      </c>
    </row>
    <row r="24" spans="1:57" x14ac:dyDescent="0.2">
      <c r="B24" s="69"/>
      <c r="C24" s="70" t="s">
        <v>115</v>
      </c>
      <c r="D24" s="112">
        <v>33.498027428141796</v>
      </c>
      <c r="E24" s="113">
        <v>16.414803682134416</v>
      </c>
      <c r="F24" s="113">
        <v>16.123990231072188</v>
      </c>
      <c r="G24" s="114">
        <v>12.925042269397304</v>
      </c>
      <c r="H24" s="115">
        <v>33.498027428142009</v>
      </c>
      <c r="I24" s="116">
        <v>16.41480368213389</v>
      </c>
      <c r="J24" s="116">
        <v>16.123990231073094</v>
      </c>
      <c r="K24" s="117">
        <v>12.925042269396878</v>
      </c>
      <c r="L24" s="409">
        <f>+M24/$M$28</f>
        <v>0.23300893160559347</v>
      </c>
      <c r="M24" s="393">
        <f>SUM(N24:Q24)</f>
        <v>565.74568593838092</v>
      </c>
      <c r="N24" s="155">
        <f>+H17*5</f>
        <v>337.20648318617356</v>
      </c>
      <c r="O24" s="155">
        <f t="shared" ref="O24:Q27" si="0">+I17*5</f>
        <v>90.160734078525849</v>
      </c>
      <c r="P24" s="155">
        <f t="shared" si="0"/>
        <v>79.246453597597622</v>
      </c>
      <c r="Q24" s="155">
        <f t="shared" si="0"/>
        <v>59.13201507608391</v>
      </c>
      <c r="BD24" s="155"/>
      <c r="BE24" s="156"/>
    </row>
    <row r="25" spans="1:57" x14ac:dyDescent="0.2">
      <c r="B25" s="69" t="s">
        <v>109</v>
      </c>
      <c r="C25" s="70" t="s">
        <v>110</v>
      </c>
      <c r="D25" s="77">
        <v>12.309359383806093</v>
      </c>
      <c r="E25" s="78">
        <v>3.4590644373473651</v>
      </c>
      <c r="F25" s="78">
        <v>3.0865000939319835</v>
      </c>
      <c r="G25" s="79">
        <v>2.2887018598534916</v>
      </c>
      <c r="H25" s="80">
        <v>12.309359383806093</v>
      </c>
      <c r="I25" s="81">
        <v>3.4590644373473651</v>
      </c>
      <c r="J25" s="81">
        <v>3.0865000939319835</v>
      </c>
      <c r="K25" s="82">
        <v>2.2887018598534916</v>
      </c>
      <c r="L25" s="409">
        <f t="shared" ref="L25:L27" si="1">+M25/$M$28</f>
        <v>0.18137644298575606</v>
      </c>
      <c r="M25" s="393">
        <f t="shared" ref="M25:M27" si="2">SUM(N25:Q25)</f>
        <v>440.3820035694157</v>
      </c>
      <c r="N25" s="155">
        <f t="shared" ref="N25:N27" si="3">+H18*5</f>
        <v>172.85987835806864</v>
      </c>
      <c r="O25" s="155">
        <f t="shared" si="0"/>
        <v>99.748120655643902</v>
      </c>
      <c r="P25" s="155">
        <f t="shared" si="0"/>
        <v>94.945066926547938</v>
      </c>
      <c r="Q25" s="155">
        <f t="shared" si="0"/>
        <v>72.82893762915522</v>
      </c>
      <c r="R25" s="60">
        <v>80</v>
      </c>
      <c r="T25" s="60">
        <v>80</v>
      </c>
      <c r="BD25" s="155"/>
      <c r="BE25" s="156"/>
    </row>
    <row r="26" spans="1:57" x14ac:dyDescent="0.2">
      <c r="B26" s="69"/>
      <c r="C26" s="70" t="s">
        <v>111</v>
      </c>
      <c r="D26" s="77">
        <v>6.1158068758218773</v>
      </c>
      <c r="E26" s="78">
        <v>3.4471087732481722</v>
      </c>
      <c r="F26" s="78">
        <v>3.2910388878451848</v>
      </c>
      <c r="G26" s="79">
        <v>2.5623896299079734</v>
      </c>
      <c r="H26" s="80">
        <v>6.1158068758218773</v>
      </c>
      <c r="I26" s="81">
        <v>3.4471087732481722</v>
      </c>
      <c r="J26" s="81">
        <v>3.2910388878451848</v>
      </c>
      <c r="K26" s="82">
        <v>2.5623896299079734</v>
      </c>
      <c r="L26" s="409">
        <f t="shared" si="1"/>
        <v>0.27717187881550359</v>
      </c>
      <c r="M26" s="393">
        <f t="shared" si="2"/>
        <v>672.97332176404268</v>
      </c>
      <c r="N26" s="155">
        <f t="shared" si="3"/>
        <v>242.83281359195917</v>
      </c>
      <c r="O26" s="155">
        <f t="shared" si="0"/>
        <v>150.84876784707657</v>
      </c>
      <c r="P26" s="155">
        <f t="shared" si="0"/>
        <v>153.78878038700444</v>
      </c>
      <c r="Q26" s="155">
        <f t="shared" si="0"/>
        <v>125.50295993800253</v>
      </c>
      <c r="R26" s="60">
        <v>81</v>
      </c>
      <c r="T26" s="60">
        <v>81</v>
      </c>
      <c r="BD26" s="155"/>
      <c r="BE26" s="156"/>
    </row>
    <row r="27" spans="1:57" x14ac:dyDescent="0.2">
      <c r="A27" s="57">
        <v>1</v>
      </c>
      <c r="B27" s="69"/>
      <c r="C27" s="70" t="s">
        <v>45</v>
      </c>
      <c r="D27" s="77">
        <v>5.6890866052977405</v>
      </c>
      <c r="E27" s="78">
        <v>3.6530046965996652</v>
      </c>
      <c r="F27" s="78">
        <v>3.7287454442983132</v>
      </c>
      <c r="G27" s="79">
        <v>3.0698267894045008</v>
      </c>
      <c r="H27" s="80">
        <v>5.6890866052977405</v>
      </c>
      <c r="I27" s="81">
        <v>3.6530046965996652</v>
      </c>
      <c r="J27" s="81">
        <v>3.7287454442983132</v>
      </c>
      <c r="K27" s="82">
        <v>3.0698267894045008</v>
      </c>
      <c r="L27" s="409">
        <f t="shared" si="1"/>
        <v>0.30844274659314697</v>
      </c>
      <c r="M27" s="393">
        <f t="shared" si="2"/>
        <v>748.89898872816082</v>
      </c>
      <c r="N27" s="155">
        <f t="shared" si="3"/>
        <v>268.10082486379855</v>
      </c>
      <c r="O27" s="155">
        <f t="shared" si="0"/>
        <v>167.24237741874643</v>
      </c>
      <c r="P27" s="155">
        <f t="shared" si="0"/>
        <v>171.01969908886463</v>
      </c>
      <c r="Q27" s="155">
        <f t="shared" si="0"/>
        <v>142.53608735675115</v>
      </c>
      <c r="R27" s="60">
        <v>82</v>
      </c>
      <c r="T27" s="60">
        <v>82</v>
      </c>
      <c r="BD27" s="155"/>
      <c r="BE27" s="156"/>
    </row>
    <row r="28" spans="1:57" x14ac:dyDescent="0.2">
      <c r="B28" s="69"/>
      <c r="C28" s="70" t="s">
        <v>46</v>
      </c>
      <c r="D28" s="77">
        <v>9.3837745632161909</v>
      </c>
      <c r="E28" s="78">
        <v>5.8556257749389502</v>
      </c>
      <c r="F28" s="78">
        <v>6.0177058049971572</v>
      </c>
      <c r="G28" s="79">
        <v>5.0041239902311254</v>
      </c>
      <c r="H28" s="80">
        <v>9.3837745632161909</v>
      </c>
      <c r="I28" s="81">
        <v>5.8556257749389502</v>
      </c>
      <c r="J28" s="81">
        <v>6.0177058049971572</v>
      </c>
      <c r="K28" s="82">
        <v>5.0041239902311254</v>
      </c>
      <c r="L28" s="397">
        <f>SUM(L24:L27)</f>
        <v>1</v>
      </c>
      <c r="M28" s="395">
        <f>SUM(M24:M27)</f>
        <v>2428</v>
      </c>
      <c r="N28" s="98">
        <f t="shared" ref="N28:Q28" si="4">SUM(N24:N27)</f>
        <v>1021</v>
      </c>
      <c r="O28" s="98">
        <f t="shared" si="4"/>
        <v>507.99999999999272</v>
      </c>
      <c r="P28" s="98">
        <f t="shared" si="4"/>
        <v>499.00000000001467</v>
      </c>
      <c r="Q28" s="98">
        <f t="shared" si="4"/>
        <v>399.99999999999284</v>
      </c>
      <c r="R28" s="60">
        <v>83</v>
      </c>
      <c r="T28" s="60">
        <v>83</v>
      </c>
      <c r="BD28" s="155"/>
      <c r="BE28" s="156"/>
    </row>
    <row r="29" spans="1:57" x14ac:dyDescent="0.2">
      <c r="B29" s="90" t="s">
        <v>113</v>
      </c>
      <c r="C29" s="91" t="s">
        <v>110</v>
      </c>
      <c r="D29" s="92">
        <v>12.309359383806134</v>
      </c>
      <c r="E29" s="93">
        <v>3.4590644373473092</v>
      </c>
      <c r="F29" s="93">
        <v>3.0865000939320701</v>
      </c>
      <c r="G29" s="94">
        <v>2.2887018598534539</v>
      </c>
      <c r="H29" s="95">
        <v>12.309359383806134</v>
      </c>
      <c r="I29" s="96">
        <v>3.4590644373473092</v>
      </c>
      <c r="J29" s="96">
        <v>3.0865000939320701</v>
      </c>
      <c r="K29" s="97">
        <v>2.2887018598534539</v>
      </c>
      <c r="L29" s="395"/>
      <c r="M29" s="395"/>
    </row>
    <row r="30" spans="1:57" x14ac:dyDescent="0.2">
      <c r="B30" s="90"/>
      <c r="C30" s="91" t="s">
        <v>111</v>
      </c>
      <c r="D30" s="92">
        <v>6.1158068758218969</v>
      </c>
      <c r="E30" s="93">
        <v>3.4471087732481167</v>
      </c>
      <c r="F30" s="93">
        <v>3.2910388878452772</v>
      </c>
      <c r="G30" s="94">
        <v>2.5623896299079312</v>
      </c>
      <c r="H30" s="95">
        <v>6.1158068758218969</v>
      </c>
      <c r="I30" s="96">
        <v>3.4471087732481167</v>
      </c>
      <c r="J30" s="96">
        <v>3.2910388878452772</v>
      </c>
      <c r="K30" s="97">
        <v>2.5623896299079312</v>
      </c>
      <c r="L30" s="395"/>
      <c r="M30" s="395"/>
    </row>
    <row r="31" spans="1:57" x14ac:dyDescent="0.2">
      <c r="B31" s="90"/>
      <c r="C31" s="91" t="s">
        <v>45</v>
      </c>
      <c r="D31" s="92">
        <v>5.6890866052977591</v>
      </c>
      <c r="E31" s="93">
        <v>3.6530046965996066</v>
      </c>
      <c r="F31" s="93">
        <v>3.7287454442984176</v>
      </c>
      <c r="G31" s="94">
        <v>3.0698267894044502</v>
      </c>
      <c r="H31" s="95">
        <v>5.6890866052977591</v>
      </c>
      <c r="I31" s="96">
        <v>3.6530046965996066</v>
      </c>
      <c r="J31" s="96">
        <v>3.7287454442984176</v>
      </c>
      <c r="K31" s="97">
        <v>3.0698267894044502</v>
      </c>
      <c r="L31" s="395"/>
      <c r="M31" s="395"/>
    </row>
    <row r="32" spans="1:57" x14ac:dyDescent="0.2">
      <c r="B32" s="100"/>
      <c r="C32" s="101" t="s">
        <v>46</v>
      </c>
      <c r="D32" s="102">
        <v>9.3837745632162211</v>
      </c>
      <c r="E32" s="103">
        <v>5.8556257749388561</v>
      </c>
      <c r="F32" s="103">
        <v>6.017705804997326</v>
      </c>
      <c r="G32" s="104">
        <v>5.0041239902310428</v>
      </c>
      <c r="H32" s="105">
        <v>9.3837745632162211</v>
      </c>
      <c r="I32" s="106">
        <v>5.8556257749388561</v>
      </c>
      <c r="J32" s="106">
        <v>6.017705804997326</v>
      </c>
      <c r="K32" s="107">
        <v>5.0041239902310428</v>
      </c>
      <c r="L32" s="395"/>
      <c r="M32" s="395" t="s">
        <v>116</v>
      </c>
    </row>
    <row r="33" spans="1:54" x14ac:dyDescent="0.2">
      <c r="B33" s="118"/>
      <c r="D33" s="89"/>
      <c r="E33" s="89"/>
      <c r="F33" s="89"/>
      <c r="G33" s="89"/>
      <c r="H33" s="89"/>
      <c r="I33" s="89"/>
      <c r="J33" s="89"/>
      <c r="K33" s="89"/>
      <c r="L33" s="394"/>
      <c r="M33" s="394"/>
    </row>
    <row r="34" spans="1:54" s="109" customFormat="1" ht="25.5" x14ac:dyDescent="0.2">
      <c r="A34" s="57"/>
      <c r="B34" s="110" t="s">
        <v>117</v>
      </c>
      <c r="C34" s="111"/>
      <c r="D34" s="374" t="s">
        <v>98</v>
      </c>
      <c r="E34" s="375"/>
      <c r="F34" s="375"/>
      <c r="G34" s="376"/>
      <c r="H34" s="377" t="s">
        <v>99</v>
      </c>
      <c r="I34" s="375"/>
      <c r="J34" s="375"/>
      <c r="K34" s="376"/>
      <c r="L34" s="395"/>
      <c r="M34" s="395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</row>
    <row r="35" spans="1:54" x14ac:dyDescent="0.2">
      <c r="B35" s="119"/>
      <c r="C35" s="68" t="s">
        <v>105</v>
      </c>
      <c r="D35" s="77">
        <v>1.4108726282171689</v>
      </c>
      <c r="E35" s="78">
        <v>0.84221303776066636</v>
      </c>
      <c r="F35" s="78">
        <v>0.82729194063497291</v>
      </c>
      <c r="G35" s="79">
        <v>0.66315987225249273</v>
      </c>
      <c r="H35" s="120">
        <v>1.4108726282171689</v>
      </c>
      <c r="I35" s="121">
        <v>0.84221303776066636</v>
      </c>
      <c r="J35" s="121">
        <v>0.82729194063497291</v>
      </c>
      <c r="K35" s="122">
        <v>0.66315987225249273</v>
      </c>
      <c r="L35" s="393"/>
      <c r="M35" s="393"/>
      <c r="R35" s="60">
        <v>92</v>
      </c>
      <c r="T35" s="60">
        <v>92</v>
      </c>
    </row>
    <row r="36" spans="1:54" x14ac:dyDescent="0.2">
      <c r="B36" s="119"/>
      <c r="C36" s="70" t="s">
        <v>115</v>
      </c>
      <c r="D36" s="112">
        <v>1.4108726282171642</v>
      </c>
      <c r="E36" s="113">
        <v>0.84221303776068002</v>
      </c>
      <c r="F36" s="113">
        <v>0.8272919406349496</v>
      </c>
      <c r="G36" s="114">
        <v>0.66315987225250372</v>
      </c>
      <c r="H36" s="115">
        <v>1.4108726282171735</v>
      </c>
      <c r="I36" s="116">
        <v>0.84221303776065282</v>
      </c>
      <c r="J36" s="116">
        <v>0.827291940634996</v>
      </c>
      <c r="K36" s="117">
        <v>0.66315987225248185</v>
      </c>
      <c r="L36" s="393"/>
      <c r="M36" s="393"/>
    </row>
    <row r="37" spans="1:54" x14ac:dyDescent="0.2">
      <c r="B37" s="119" t="s">
        <v>109</v>
      </c>
      <c r="C37" s="70" t="s">
        <v>110</v>
      </c>
      <c r="D37" s="77">
        <v>0.18263422881833521</v>
      </c>
      <c r="E37" s="78">
        <v>9.3256857035506818E-2</v>
      </c>
      <c r="F37" s="78">
        <v>8.2729194063497324E-2</v>
      </c>
      <c r="G37" s="79">
        <v>6.6315987225249257E-2</v>
      </c>
      <c r="H37" s="80">
        <v>0.18263422881833521</v>
      </c>
      <c r="I37" s="81">
        <v>9.3256857035506818E-2</v>
      </c>
      <c r="J37" s="81">
        <v>8.2729194063497324E-2</v>
      </c>
      <c r="K37" s="82">
        <v>6.6315987225249257E-2</v>
      </c>
      <c r="L37" s="393"/>
      <c r="M37" s="393"/>
      <c r="R37" s="60">
        <v>107</v>
      </c>
      <c r="T37" s="60">
        <v>107</v>
      </c>
    </row>
    <row r="38" spans="1:54" x14ac:dyDescent="0.2">
      <c r="A38" s="57">
        <v>2</v>
      </c>
      <c r="B38" s="119"/>
      <c r="C38" s="70" t="s">
        <v>111</v>
      </c>
      <c r="D38" s="77">
        <v>0.30914855344730369</v>
      </c>
      <c r="E38" s="78">
        <v>0.1790034285177543</v>
      </c>
      <c r="F38" s="78">
        <v>0.16496101822280537</v>
      </c>
      <c r="G38" s="79">
        <v>0.11316823219988806</v>
      </c>
      <c r="H38" s="80">
        <v>0.30914855344730369</v>
      </c>
      <c r="I38" s="81">
        <v>0.1790034285177543</v>
      </c>
      <c r="J38" s="81">
        <v>0.16496101822280537</v>
      </c>
      <c r="K38" s="82">
        <v>0.11316823219988806</v>
      </c>
      <c r="L38" s="393"/>
      <c r="M38" s="393"/>
      <c r="R38" s="60">
        <v>108</v>
      </c>
      <c r="T38" s="60">
        <v>108</v>
      </c>
    </row>
    <row r="39" spans="1:54" x14ac:dyDescent="0.2">
      <c r="B39" s="119"/>
      <c r="C39" s="70" t="s">
        <v>45</v>
      </c>
      <c r="D39" s="77">
        <v>0.34450823783580642</v>
      </c>
      <c r="E39" s="78">
        <v>0.21392542739057055</v>
      </c>
      <c r="F39" s="78">
        <v>0.21453221867367817</v>
      </c>
      <c r="G39" s="79">
        <v>0.18549244786774458</v>
      </c>
      <c r="H39" s="80">
        <v>0.34450823783580642</v>
      </c>
      <c r="I39" s="81">
        <v>0.21392542739057055</v>
      </c>
      <c r="J39" s="81">
        <v>0.21453221867367817</v>
      </c>
      <c r="K39" s="82">
        <v>0.18549244786774458</v>
      </c>
      <c r="L39" s="393"/>
      <c r="M39" s="393"/>
      <c r="R39" s="60">
        <v>109</v>
      </c>
      <c r="T39" s="60">
        <v>109</v>
      </c>
    </row>
    <row r="40" spans="1:54" x14ac:dyDescent="0.2">
      <c r="B40" s="119"/>
      <c r="C40" s="70" t="s">
        <v>46</v>
      </c>
      <c r="D40" s="77">
        <v>0.57458160811572356</v>
      </c>
      <c r="E40" s="78">
        <v>0.35602732481683463</v>
      </c>
      <c r="F40" s="78">
        <v>0.36506950967499197</v>
      </c>
      <c r="G40" s="79">
        <v>0.29818320495961081</v>
      </c>
      <c r="H40" s="80">
        <v>0.57458160811572356</v>
      </c>
      <c r="I40" s="81">
        <v>0.35602732481683463</v>
      </c>
      <c r="J40" s="81">
        <v>0.36506950967499197</v>
      </c>
      <c r="K40" s="82">
        <v>0.29818320495961081</v>
      </c>
      <c r="L40" s="393"/>
      <c r="M40" s="393"/>
      <c r="R40" s="60">
        <v>110</v>
      </c>
      <c r="T40" s="60">
        <v>110</v>
      </c>
    </row>
    <row r="41" spans="1:54" x14ac:dyDescent="0.2">
      <c r="B41" s="123" t="s">
        <v>113</v>
      </c>
      <c r="C41" s="91" t="s">
        <v>110</v>
      </c>
      <c r="D41" s="92">
        <v>0.1826342288183358</v>
      </c>
      <c r="E41" s="93">
        <v>9.3256857035505319E-2</v>
      </c>
      <c r="F41" s="93">
        <v>8.2729194063499642E-2</v>
      </c>
      <c r="G41" s="94">
        <v>6.631598722524816E-2</v>
      </c>
      <c r="H41" s="95">
        <v>0.1826342288183358</v>
      </c>
      <c r="I41" s="96">
        <v>9.3256857035505319E-2</v>
      </c>
      <c r="J41" s="96">
        <v>8.2729194063499642E-2</v>
      </c>
      <c r="K41" s="97">
        <v>6.631598722524816E-2</v>
      </c>
      <c r="L41" s="395"/>
      <c r="M41" s="395"/>
    </row>
    <row r="42" spans="1:54" x14ac:dyDescent="0.2">
      <c r="B42" s="123"/>
      <c r="C42" s="91" t="s">
        <v>111</v>
      </c>
      <c r="D42" s="92">
        <v>0.30914855344730469</v>
      </c>
      <c r="E42" s="93">
        <v>0.17900342851775145</v>
      </c>
      <c r="F42" s="93">
        <v>0.16496101822280998</v>
      </c>
      <c r="G42" s="94">
        <v>0.11316823219988618</v>
      </c>
      <c r="H42" s="95">
        <v>0.30914855344730469</v>
      </c>
      <c r="I42" s="96">
        <v>0.17900342851775145</v>
      </c>
      <c r="J42" s="96">
        <v>0.16496101822280998</v>
      </c>
      <c r="K42" s="97">
        <v>0.11316823219988618</v>
      </c>
      <c r="L42" s="395"/>
      <c r="M42" s="395"/>
    </row>
    <row r="43" spans="1:54" x14ac:dyDescent="0.2">
      <c r="B43" s="123"/>
      <c r="C43" s="91" t="s">
        <v>45</v>
      </c>
      <c r="D43" s="92">
        <v>0.34450823783580753</v>
      </c>
      <c r="E43" s="93">
        <v>0.21392542739056711</v>
      </c>
      <c r="F43" s="93">
        <v>0.21453221867368419</v>
      </c>
      <c r="G43" s="94">
        <v>0.18549244786774152</v>
      </c>
      <c r="H43" s="95">
        <v>0.34450823783580753</v>
      </c>
      <c r="I43" s="96">
        <v>0.21392542739056711</v>
      </c>
      <c r="J43" s="96">
        <v>0.21453221867368419</v>
      </c>
      <c r="K43" s="97">
        <v>0.18549244786774152</v>
      </c>
      <c r="L43" s="395"/>
      <c r="M43" s="395"/>
    </row>
    <row r="44" spans="1:54" x14ac:dyDescent="0.2">
      <c r="B44" s="124"/>
      <c r="C44" s="101" t="s">
        <v>46</v>
      </c>
      <c r="D44" s="102">
        <v>0.57458160811572534</v>
      </c>
      <c r="E44" s="103">
        <v>0.35602732481682892</v>
      </c>
      <c r="F44" s="103">
        <v>0.36506950967500218</v>
      </c>
      <c r="G44" s="104">
        <v>0.29818320495960587</v>
      </c>
      <c r="H44" s="105">
        <v>0.57458160811572534</v>
      </c>
      <c r="I44" s="106">
        <v>0.35602732481682892</v>
      </c>
      <c r="J44" s="106">
        <v>0.36506950967500218</v>
      </c>
      <c r="K44" s="107">
        <v>0.29818320495960587</v>
      </c>
      <c r="L44" s="395"/>
      <c r="M44" s="395"/>
    </row>
    <row r="45" spans="1:54" x14ac:dyDescent="0.2">
      <c r="B45" s="118"/>
      <c r="D45" s="89"/>
      <c r="E45" s="89"/>
      <c r="F45" s="89"/>
      <c r="G45" s="89"/>
      <c r="H45" s="89"/>
      <c r="I45" s="89"/>
      <c r="J45" s="89"/>
      <c r="K45" s="89"/>
      <c r="L45" s="394"/>
      <c r="M45" s="394"/>
    </row>
    <row r="46" spans="1:54" s="109" customFormat="1" ht="21" x14ac:dyDescent="0.2">
      <c r="A46" s="57"/>
      <c r="B46" s="110" t="s">
        <v>118</v>
      </c>
      <c r="C46" s="111"/>
      <c r="D46" s="374" t="s">
        <v>98</v>
      </c>
      <c r="E46" s="375"/>
      <c r="F46" s="375"/>
      <c r="G46" s="376"/>
      <c r="H46" s="377" t="s">
        <v>99</v>
      </c>
      <c r="I46" s="375"/>
      <c r="J46" s="375"/>
      <c r="K46" s="376"/>
      <c r="L46" s="395"/>
      <c r="M46" s="395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</row>
    <row r="47" spans="1:54" x14ac:dyDescent="0.2">
      <c r="B47" s="119"/>
      <c r="C47" s="68" t="s">
        <v>105</v>
      </c>
      <c r="D47" s="77">
        <v>101.79704114221241</v>
      </c>
      <c r="E47" s="78">
        <v>50.022205523201407</v>
      </c>
      <c r="F47" s="78">
        <v>49.135985346609232</v>
      </c>
      <c r="G47" s="79">
        <v>39.387563404095275</v>
      </c>
      <c r="H47" s="120">
        <v>101.79704114221241</v>
      </c>
      <c r="I47" s="121">
        <v>50.022205523201407</v>
      </c>
      <c r="J47" s="121">
        <v>49.135985346609232</v>
      </c>
      <c r="K47" s="122">
        <v>39.387563404095275</v>
      </c>
      <c r="L47" s="393"/>
      <c r="M47" s="393"/>
      <c r="R47" s="60">
        <v>119</v>
      </c>
      <c r="T47" s="60">
        <v>119</v>
      </c>
    </row>
    <row r="48" spans="1:54" x14ac:dyDescent="0.2">
      <c r="B48" s="119"/>
      <c r="C48" s="70" t="s">
        <v>115</v>
      </c>
      <c r="D48" s="112">
        <v>101.79704114221208</v>
      </c>
      <c r="E48" s="113">
        <v>50.02220552320221</v>
      </c>
      <c r="F48" s="113">
        <v>49.135985346607853</v>
      </c>
      <c r="G48" s="114">
        <v>39.387563404095921</v>
      </c>
      <c r="H48" s="115">
        <v>101.79704114221273</v>
      </c>
      <c r="I48" s="116">
        <v>50.022205523200604</v>
      </c>
      <c r="J48" s="116">
        <v>49.13598534661061</v>
      </c>
      <c r="K48" s="117">
        <v>39.387563404094621</v>
      </c>
      <c r="L48" s="393"/>
      <c r="M48" s="393"/>
    </row>
    <row r="49" spans="1:54" x14ac:dyDescent="0.2">
      <c r="B49" s="119" t="s">
        <v>109</v>
      </c>
      <c r="C49" s="70" t="s">
        <v>110</v>
      </c>
      <c r="D49" s="77">
        <v>34.317282829231516</v>
      </c>
      <c r="E49" s="78">
        <v>8.6672333270712407</v>
      </c>
      <c r="F49" s="78">
        <v>7.6510341912455599</v>
      </c>
      <c r="G49" s="79">
        <v>5.7929258876573124</v>
      </c>
      <c r="H49" s="80">
        <v>34.317282829231516</v>
      </c>
      <c r="I49" s="81">
        <v>8.6672333270712407</v>
      </c>
      <c r="J49" s="81">
        <v>7.6510341912455599</v>
      </c>
      <c r="K49" s="82">
        <v>5.7929258876573124</v>
      </c>
      <c r="L49" s="393"/>
      <c r="M49" s="393"/>
      <c r="R49" s="60">
        <v>134</v>
      </c>
      <c r="T49" s="60">
        <v>134</v>
      </c>
    </row>
    <row r="50" spans="1:54" x14ac:dyDescent="0.2">
      <c r="B50" s="119"/>
      <c r="C50" s="70" t="s">
        <v>111</v>
      </c>
      <c r="D50" s="77">
        <v>16.639276160059993</v>
      </c>
      <c r="E50" s="78">
        <v>9.7868248168326559</v>
      </c>
      <c r="F50" s="78">
        <v>9.1359453315799701</v>
      </c>
      <c r="G50" s="79">
        <v>7.0208331767799823</v>
      </c>
      <c r="H50" s="80">
        <v>16.639276160059993</v>
      </c>
      <c r="I50" s="81">
        <v>9.7868248168326559</v>
      </c>
      <c r="J50" s="81">
        <v>9.1359453315799701</v>
      </c>
      <c r="K50" s="82">
        <v>7.0208331767799823</v>
      </c>
      <c r="L50" s="393"/>
      <c r="M50" s="393"/>
      <c r="R50" s="60">
        <v>135</v>
      </c>
      <c r="T50" s="60">
        <v>135</v>
      </c>
    </row>
    <row r="51" spans="1:54" x14ac:dyDescent="0.2">
      <c r="A51" s="57">
        <v>3</v>
      </c>
      <c r="B51" s="119"/>
      <c r="C51" s="70" t="s">
        <v>45</v>
      </c>
      <c r="D51" s="77">
        <v>27.274706030433759</v>
      </c>
      <c r="E51" s="78">
        <v>16.807264117978651</v>
      </c>
      <c r="F51" s="78">
        <v>17.253722149164069</v>
      </c>
      <c r="G51" s="79">
        <v>13.938077061807196</v>
      </c>
      <c r="H51" s="80">
        <v>27.274706030433759</v>
      </c>
      <c r="I51" s="81">
        <v>16.807264117978651</v>
      </c>
      <c r="J51" s="81">
        <v>17.253722149164069</v>
      </c>
      <c r="K51" s="82">
        <v>13.938077061807196</v>
      </c>
      <c r="L51" s="393"/>
      <c r="M51" s="393"/>
      <c r="R51" s="60">
        <v>136</v>
      </c>
      <c r="T51" s="60">
        <v>136</v>
      </c>
    </row>
    <row r="52" spans="1:54" x14ac:dyDescent="0.2">
      <c r="B52" s="119"/>
      <c r="C52" s="70" t="s">
        <v>46</v>
      </c>
      <c r="D52" s="77">
        <v>23.56577612248714</v>
      </c>
      <c r="E52" s="78">
        <v>14.760883261318867</v>
      </c>
      <c r="F52" s="78">
        <v>15.095283674619628</v>
      </c>
      <c r="G52" s="79">
        <v>12.63572727785078</v>
      </c>
      <c r="H52" s="80">
        <v>23.56577612248714</v>
      </c>
      <c r="I52" s="81">
        <v>14.760883261318867</v>
      </c>
      <c r="J52" s="81">
        <v>15.095283674619628</v>
      </c>
      <c r="K52" s="82">
        <v>12.63572727785078</v>
      </c>
      <c r="L52" s="393"/>
      <c r="M52" s="393"/>
      <c r="R52" s="60">
        <v>137</v>
      </c>
      <c r="T52" s="60">
        <v>137</v>
      </c>
    </row>
    <row r="53" spans="1:54" x14ac:dyDescent="0.2">
      <c r="B53" s="123" t="s">
        <v>113</v>
      </c>
      <c r="C53" s="91" t="s">
        <v>110</v>
      </c>
      <c r="D53" s="92">
        <v>34.31728282923163</v>
      </c>
      <c r="E53" s="93">
        <v>8.6672333270711022</v>
      </c>
      <c r="F53" s="93">
        <v>7.6510341912457749</v>
      </c>
      <c r="G53" s="94">
        <v>5.7929258876572174</v>
      </c>
      <c r="H53" s="95">
        <v>34.31728282923163</v>
      </c>
      <c r="I53" s="96">
        <v>8.6672333270711022</v>
      </c>
      <c r="J53" s="96">
        <v>7.6510341912457749</v>
      </c>
      <c r="K53" s="97">
        <v>5.7929258876572174</v>
      </c>
      <c r="L53" s="395"/>
      <c r="M53" s="395"/>
    </row>
    <row r="54" spans="1:54" x14ac:dyDescent="0.2">
      <c r="B54" s="123"/>
      <c r="C54" s="91" t="s">
        <v>111</v>
      </c>
      <c r="D54" s="92">
        <v>16.639276160060046</v>
      </c>
      <c r="E54" s="93">
        <v>9.7868248168324978</v>
      </c>
      <c r="F54" s="93">
        <v>9.1359453315802259</v>
      </c>
      <c r="G54" s="94">
        <v>7.0208331767798668</v>
      </c>
      <c r="H54" s="95">
        <v>16.639276160060046</v>
      </c>
      <c r="I54" s="96">
        <v>9.7868248168324978</v>
      </c>
      <c r="J54" s="96">
        <v>9.1359453315802259</v>
      </c>
      <c r="K54" s="97">
        <v>7.0208331767798668</v>
      </c>
      <c r="L54" s="395"/>
      <c r="M54" s="395"/>
    </row>
    <row r="55" spans="1:54" x14ac:dyDescent="0.2">
      <c r="B55" s="123"/>
      <c r="C55" s="91" t="s">
        <v>45</v>
      </c>
      <c r="D55" s="92">
        <v>27.274706030433848</v>
      </c>
      <c r="E55" s="93">
        <v>16.807264117978381</v>
      </c>
      <c r="F55" s="93">
        <v>17.253722149164552</v>
      </c>
      <c r="G55" s="94">
        <v>13.938077061806965</v>
      </c>
      <c r="H55" s="95">
        <v>27.274706030433848</v>
      </c>
      <c r="I55" s="96">
        <v>16.807264117978381</v>
      </c>
      <c r="J55" s="96">
        <v>17.253722149164552</v>
      </c>
      <c r="K55" s="97">
        <v>13.938077061806965</v>
      </c>
      <c r="L55" s="395"/>
      <c r="M55" s="395"/>
    </row>
    <row r="56" spans="1:54" x14ac:dyDescent="0.2">
      <c r="B56" s="124"/>
      <c r="C56" s="101" t="s">
        <v>46</v>
      </c>
      <c r="D56" s="102">
        <v>23.565776122487215</v>
      </c>
      <c r="E56" s="103">
        <v>14.760883261318629</v>
      </c>
      <c r="F56" s="103">
        <v>15.095283674620051</v>
      </c>
      <c r="G56" s="104">
        <v>12.63572727785057</v>
      </c>
      <c r="H56" s="105">
        <v>23.565776122487215</v>
      </c>
      <c r="I56" s="106">
        <v>14.760883261318629</v>
      </c>
      <c r="J56" s="106">
        <v>15.095283674620051</v>
      </c>
      <c r="K56" s="107">
        <v>12.63572727785057</v>
      </c>
      <c r="L56" s="395"/>
      <c r="M56" s="395"/>
    </row>
    <row r="57" spans="1:54" x14ac:dyDescent="0.2">
      <c r="B57" s="118"/>
      <c r="D57" s="89"/>
      <c r="E57" s="89"/>
      <c r="F57" s="89"/>
      <c r="G57" s="89"/>
      <c r="H57" s="89"/>
      <c r="I57" s="89"/>
      <c r="J57" s="89"/>
      <c r="K57" s="89"/>
      <c r="L57" s="394"/>
      <c r="M57" s="394"/>
    </row>
    <row r="58" spans="1:54" s="109" customFormat="1" ht="21" x14ac:dyDescent="0.2">
      <c r="A58" s="57"/>
      <c r="B58" s="110" t="s">
        <v>119</v>
      </c>
      <c r="C58" s="111"/>
      <c r="D58" s="374" t="s">
        <v>98</v>
      </c>
      <c r="E58" s="375"/>
      <c r="F58" s="375"/>
      <c r="G58" s="376"/>
      <c r="H58" s="377" t="s">
        <v>99</v>
      </c>
      <c r="I58" s="375"/>
      <c r="J58" s="375"/>
      <c r="K58" s="376"/>
      <c r="L58" s="395"/>
      <c r="M58" s="395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</row>
    <row r="59" spans="1:54" x14ac:dyDescent="0.2">
      <c r="B59" s="119"/>
      <c r="C59" s="68" t="s">
        <v>105</v>
      </c>
      <c r="D59" s="77">
        <v>36.395712004508823</v>
      </c>
      <c r="E59" s="78">
        <v>18.144561337591586</v>
      </c>
      <c r="F59" s="78">
        <v>17.823102573736652</v>
      </c>
      <c r="G59" s="79">
        <v>14.287056171331823</v>
      </c>
      <c r="H59" s="120">
        <v>36.395712004508823</v>
      </c>
      <c r="I59" s="121">
        <v>18.144561337591586</v>
      </c>
      <c r="J59" s="121">
        <v>17.823102573736652</v>
      </c>
      <c r="K59" s="122">
        <v>14.287056171331823</v>
      </c>
      <c r="L59" s="393"/>
      <c r="M59" s="393"/>
      <c r="R59" s="60">
        <v>146</v>
      </c>
      <c r="T59" s="60">
        <v>146</v>
      </c>
    </row>
    <row r="60" spans="1:54" x14ac:dyDescent="0.2">
      <c r="B60" s="119"/>
      <c r="C60" s="70" t="s">
        <v>115</v>
      </c>
      <c r="D60" s="112">
        <v>36.395712004508702</v>
      </c>
      <c r="E60" s="113">
        <v>18.144561337591878</v>
      </c>
      <c r="F60" s="113">
        <v>17.823102573736151</v>
      </c>
      <c r="G60" s="114">
        <v>14.287056171332059</v>
      </c>
      <c r="H60" s="115">
        <v>36.395712004508937</v>
      </c>
      <c r="I60" s="116">
        <v>18.144561337591295</v>
      </c>
      <c r="J60" s="116">
        <v>17.823102573737152</v>
      </c>
      <c r="K60" s="117">
        <v>14.287056171331589</v>
      </c>
      <c r="L60" s="393"/>
      <c r="M60" s="393"/>
    </row>
    <row r="61" spans="1:54" x14ac:dyDescent="0.2">
      <c r="B61" s="119" t="s">
        <v>109</v>
      </c>
      <c r="C61" s="70" t="s">
        <v>110</v>
      </c>
      <c r="D61" s="77">
        <v>11.006898835243296</v>
      </c>
      <c r="E61" s="78">
        <v>2.7348997275972189</v>
      </c>
      <c r="F61" s="78">
        <v>2.3423628592898775</v>
      </c>
      <c r="G61" s="79">
        <v>1.672657101258674</v>
      </c>
      <c r="H61" s="80">
        <v>11.006898835243296</v>
      </c>
      <c r="I61" s="81">
        <v>2.7348997275972189</v>
      </c>
      <c r="J61" s="81">
        <v>2.3423628592898775</v>
      </c>
      <c r="K61" s="82">
        <v>1.672657101258674</v>
      </c>
      <c r="L61" s="393"/>
      <c r="M61" s="393"/>
      <c r="R61" s="60">
        <v>161</v>
      </c>
      <c r="T61" s="60">
        <v>161</v>
      </c>
    </row>
    <row r="62" spans="1:54" x14ac:dyDescent="0.2">
      <c r="B62" s="119"/>
      <c r="C62" s="70" t="s">
        <v>111</v>
      </c>
      <c r="D62" s="77">
        <v>5.7316097595341144</v>
      </c>
      <c r="E62" s="78">
        <v>3.2660210407664847</v>
      </c>
      <c r="F62" s="78">
        <v>3.172083646439984</v>
      </c>
      <c r="G62" s="79">
        <v>2.4037972008265789</v>
      </c>
      <c r="H62" s="80">
        <v>5.7316097595341144</v>
      </c>
      <c r="I62" s="81">
        <v>3.2660210407664847</v>
      </c>
      <c r="J62" s="81">
        <v>3.172083646439984</v>
      </c>
      <c r="K62" s="82">
        <v>2.4037972008265789</v>
      </c>
      <c r="L62" s="393"/>
      <c r="M62" s="393"/>
      <c r="R62" s="60">
        <v>162</v>
      </c>
      <c r="T62" s="60">
        <v>162</v>
      </c>
    </row>
    <row r="63" spans="1:54" x14ac:dyDescent="0.2">
      <c r="A63" s="57">
        <v>4</v>
      </c>
      <c r="B63" s="119"/>
      <c r="C63" s="70" t="s">
        <v>45</v>
      </c>
      <c r="D63" s="77">
        <v>9.0595651888033331</v>
      </c>
      <c r="E63" s="78">
        <v>5.6006688897238419</v>
      </c>
      <c r="F63" s="78">
        <v>5.6130986285929119</v>
      </c>
      <c r="G63" s="79">
        <v>4.6742247322937773</v>
      </c>
      <c r="H63" s="80">
        <v>9.0595651888033331</v>
      </c>
      <c r="I63" s="81">
        <v>5.6006688897238419</v>
      </c>
      <c r="J63" s="81">
        <v>5.6130986285929119</v>
      </c>
      <c r="K63" s="82">
        <v>4.6742247322937773</v>
      </c>
      <c r="L63" s="393"/>
      <c r="M63" s="393"/>
      <c r="R63" s="60">
        <v>163</v>
      </c>
      <c r="T63" s="60">
        <v>163</v>
      </c>
    </row>
    <row r="64" spans="1:54" x14ac:dyDescent="0.2">
      <c r="B64" s="119"/>
      <c r="C64" s="70" t="s">
        <v>46</v>
      </c>
      <c r="D64" s="77">
        <v>10.597638220928079</v>
      </c>
      <c r="E64" s="78">
        <v>6.5429716795040394</v>
      </c>
      <c r="F64" s="78">
        <v>6.6955574394138777</v>
      </c>
      <c r="G64" s="79">
        <v>5.5363771369527939</v>
      </c>
      <c r="H64" s="80">
        <v>10.597638220928079</v>
      </c>
      <c r="I64" s="81">
        <v>6.5429716795040394</v>
      </c>
      <c r="J64" s="81">
        <v>6.6955574394138777</v>
      </c>
      <c r="K64" s="82">
        <v>5.5363771369527939</v>
      </c>
      <c r="L64" s="393"/>
      <c r="M64" s="393"/>
      <c r="R64" s="60">
        <v>164</v>
      </c>
      <c r="T64" s="60">
        <v>164</v>
      </c>
    </row>
    <row r="65" spans="1:54" x14ac:dyDescent="0.2">
      <c r="B65" s="123" t="s">
        <v>113</v>
      </c>
      <c r="C65" s="91" t="s">
        <v>110</v>
      </c>
      <c r="D65" s="92">
        <v>11.00689883524333</v>
      </c>
      <c r="E65" s="93">
        <v>2.7348997275971749</v>
      </c>
      <c r="F65" s="93">
        <v>2.3423628592899433</v>
      </c>
      <c r="G65" s="94">
        <v>1.6726571012586464</v>
      </c>
      <c r="H65" s="95">
        <v>11.00689883524333</v>
      </c>
      <c r="I65" s="96">
        <v>2.7348997275971749</v>
      </c>
      <c r="J65" s="96">
        <v>2.3423628592899433</v>
      </c>
      <c r="K65" s="97">
        <v>1.6726571012586464</v>
      </c>
      <c r="L65" s="395"/>
      <c r="M65" s="395"/>
    </row>
    <row r="66" spans="1:54" x14ac:dyDescent="0.2">
      <c r="B66" s="123"/>
      <c r="C66" s="91" t="s">
        <v>111</v>
      </c>
      <c r="D66" s="92">
        <v>5.7316097595341331</v>
      </c>
      <c r="E66" s="93">
        <v>3.2660210407664318</v>
      </c>
      <c r="F66" s="93">
        <v>3.1720836464400728</v>
      </c>
      <c r="G66" s="94">
        <v>2.4037972008265389</v>
      </c>
      <c r="H66" s="95">
        <v>5.7316097595341331</v>
      </c>
      <c r="I66" s="96">
        <v>3.2660210407664318</v>
      </c>
      <c r="J66" s="96">
        <v>3.1720836464400728</v>
      </c>
      <c r="K66" s="97">
        <v>2.4037972008265389</v>
      </c>
      <c r="L66" s="395"/>
      <c r="M66" s="395"/>
    </row>
    <row r="67" spans="1:54" x14ac:dyDescent="0.2">
      <c r="B67" s="123"/>
      <c r="C67" s="91" t="s">
        <v>45</v>
      </c>
      <c r="D67" s="92">
        <v>9.0595651888033633</v>
      </c>
      <c r="E67" s="93">
        <v>5.6006688897237513</v>
      </c>
      <c r="F67" s="93">
        <v>5.6130986285930691</v>
      </c>
      <c r="G67" s="94">
        <v>4.6742247322937001</v>
      </c>
      <c r="H67" s="95">
        <v>9.0595651888033633</v>
      </c>
      <c r="I67" s="96">
        <v>5.6006688897237513</v>
      </c>
      <c r="J67" s="96">
        <v>5.6130986285930691</v>
      </c>
      <c r="K67" s="97">
        <v>4.6742247322937001</v>
      </c>
      <c r="L67" s="395"/>
      <c r="M67" s="395"/>
    </row>
    <row r="68" spans="1:54" x14ac:dyDescent="0.2">
      <c r="B68" s="124"/>
      <c r="C68" s="101" t="s">
        <v>46</v>
      </c>
      <c r="D68" s="102">
        <v>10.597638220928115</v>
      </c>
      <c r="E68" s="103">
        <v>6.5429716795039337</v>
      </c>
      <c r="F68" s="103">
        <v>6.6955574394140651</v>
      </c>
      <c r="G68" s="104">
        <v>5.5363771369527024</v>
      </c>
      <c r="H68" s="105">
        <v>10.597638220928115</v>
      </c>
      <c r="I68" s="106">
        <v>6.5429716795039337</v>
      </c>
      <c r="J68" s="106">
        <v>6.6955574394140651</v>
      </c>
      <c r="K68" s="107">
        <v>5.5363771369527024</v>
      </c>
      <c r="L68" s="395"/>
      <c r="M68" s="395"/>
    </row>
    <row r="69" spans="1:54" x14ac:dyDescent="0.2">
      <c r="B69" s="118"/>
      <c r="D69" s="89"/>
      <c r="E69" s="89"/>
      <c r="F69" s="89"/>
      <c r="G69" s="89"/>
      <c r="H69" s="89"/>
      <c r="I69" s="89"/>
      <c r="J69" s="89"/>
      <c r="K69" s="89"/>
      <c r="L69" s="394"/>
      <c r="M69" s="394"/>
    </row>
    <row r="70" spans="1:54" s="109" customFormat="1" ht="21" x14ac:dyDescent="0.2">
      <c r="A70" s="57"/>
      <c r="B70" s="110" t="s">
        <v>120</v>
      </c>
      <c r="C70" s="111"/>
      <c r="D70" s="374" t="s">
        <v>98</v>
      </c>
      <c r="E70" s="375"/>
      <c r="F70" s="375"/>
      <c r="G70" s="376"/>
      <c r="H70" s="377" t="s">
        <v>99</v>
      </c>
      <c r="I70" s="375"/>
      <c r="J70" s="375"/>
      <c r="K70" s="376"/>
      <c r="L70" s="395"/>
      <c r="M70" s="395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</row>
    <row r="71" spans="1:54" x14ac:dyDescent="0.2">
      <c r="B71" s="119"/>
      <c r="C71" s="68" t="s">
        <v>105</v>
      </c>
      <c r="D71" s="77">
        <v>16.092739056922802</v>
      </c>
      <c r="E71" s="78">
        <v>8.412586887093676</v>
      </c>
      <c r="F71" s="78">
        <v>8.2635449934247838</v>
      </c>
      <c r="G71" s="79">
        <v>6.6240841630659819</v>
      </c>
      <c r="H71" s="120">
        <v>16.092739056922802</v>
      </c>
      <c r="I71" s="121">
        <v>8.412586887093676</v>
      </c>
      <c r="J71" s="121">
        <v>8.2635449934247838</v>
      </c>
      <c r="K71" s="122">
        <v>6.6240841630659819</v>
      </c>
      <c r="L71" s="393"/>
      <c r="M71" s="393"/>
      <c r="R71" s="60">
        <v>173</v>
      </c>
      <c r="T71" s="60">
        <v>173</v>
      </c>
    </row>
    <row r="72" spans="1:54" x14ac:dyDescent="0.2">
      <c r="B72" s="119"/>
      <c r="C72" s="70" t="s">
        <v>115</v>
      </c>
      <c r="D72" s="112">
        <v>16.092739056922753</v>
      </c>
      <c r="E72" s="113">
        <v>8.412586887093811</v>
      </c>
      <c r="F72" s="113">
        <v>8.2635449934245511</v>
      </c>
      <c r="G72" s="114">
        <v>6.624084163066092</v>
      </c>
      <c r="H72" s="115">
        <v>16.092739056922856</v>
      </c>
      <c r="I72" s="116">
        <v>8.412586887093541</v>
      </c>
      <c r="J72" s="116">
        <v>8.2635449934250165</v>
      </c>
      <c r="K72" s="117">
        <v>6.6240841630658727</v>
      </c>
      <c r="L72" s="393"/>
      <c r="M72" s="393"/>
    </row>
    <row r="73" spans="1:54" x14ac:dyDescent="0.2">
      <c r="B73" s="119" t="s">
        <v>109</v>
      </c>
      <c r="C73" s="70" t="s">
        <v>110</v>
      </c>
      <c r="D73" s="77">
        <v>5.0926192936314125</v>
      </c>
      <c r="E73" s="78">
        <v>1.6886446552695709</v>
      </c>
      <c r="F73" s="78">
        <v>1.4991958482059022</v>
      </c>
      <c r="G73" s="79">
        <v>1.1067188615442483</v>
      </c>
      <c r="H73" s="80">
        <v>5.0926192936314125</v>
      </c>
      <c r="I73" s="81">
        <v>1.6886446552695709</v>
      </c>
      <c r="J73" s="81">
        <v>1.4991958482059022</v>
      </c>
      <c r="K73" s="82">
        <v>1.1067188615442483</v>
      </c>
      <c r="L73" s="393"/>
      <c r="M73" s="393"/>
      <c r="R73" s="60">
        <v>188</v>
      </c>
      <c r="T73" s="60">
        <v>188</v>
      </c>
    </row>
    <row r="74" spans="1:54" x14ac:dyDescent="0.2">
      <c r="B74" s="119"/>
      <c r="C74" s="70" t="s">
        <v>111</v>
      </c>
      <c r="D74" s="77">
        <v>3.0136270899868522</v>
      </c>
      <c r="E74" s="78">
        <v>1.7038800488446224</v>
      </c>
      <c r="F74" s="78">
        <v>1.6545306218298008</v>
      </c>
      <c r="G74" s="79">
        <v>1.2822570918654974</v>
      </c>
      <c r="H74" s="80">
        <v>3.0136270899868522</v>
      </c>
      <c r="I74" s="81">
        <v>1.7038800488446224</v>
      </c>
      <c r="J74" s="81">
        <v>1.6545306218298008</v>
      </c>
      <c r="K74" s="82">
        <v>1.2822570918654974</v>
      </c>
      <c r="L74" s="393"/>
      <c r="M74" s="393"/>
      <c r="R74" s="60">
        <v>189</v>
      </c>
      <c r="T74" s="60">
        <v>189</v>
      </c>
    </row>
    <row r="75" spans="1:54" x14ac:dyDescent="0.2">
      <c r="B75" s="119"/>
      <c r="C75" s="70" t="s">
        <v>45</v>
      </c>
      <c r="D75" s="77">
        <v>3.1744267330452787</v>
      </c>
      <c r="E75" s="78">
        <v>1.9992810820965463</v>
      </c>
      <c r="F75" s="78">
        <v>2.0358791470975075</v>
      </c>
      <c r="G75" s="79">
        <v>1.6704946646627956</v>
      </c>
      <c r="H75" s="80">
        <v>3.1744267330452787</v>
      </c>
      <c r="I75" s="81">
        <v>1.9992810820965463</v>
      </c>
      <c r="J75" s="81">
        <v>2.0358791470975075</v>
      </c>
      <c r="K75" s="82">
        <v>1.6704946646627956</v>
      </c>
      <c r="L75" s="393"/>
      <c r="M75" s="393"/>
      <c r="R75" s="60">
        <v>190</v>
      </c>
      <c r="T75" s="60">
        <v>190</v>
      </c>
    </row>
    <row r="76" spans="1:54" x14ac:dyDescent="0.2">
      <c r="A76" s="57">
        <v>5</v>
      </c>
      <c r="B76" s="119"/>
      <c r="C76" s="70" t="s">
        <v>46</v>
      </c>
      <c r="D76" s="77">
        <v>4.8120659402592576</v>
      </c>
      <c r="E76" s="78">
        <v>3.0207811008829362</v>
      </c>
      <c r="F76" s="78">
        <v>3.0739393762915737</v>
      </c>
      <c r="G76" s="79">
        <v>2.5646135449934406</v>
      </c>
      <c r="H76" s="80">
        <v>4.8120659402592576</v>
      </c>
      <c r="I76" s="81">
        <v>3.0207811008829362</v>
      </c>
      <c r="J76" s="81">
        <v>3.0739393762915737</v>
      </c>
      <c r="K76" s="82">
        <v>2.5646135449934406</v>
      </c>
      <c r="L76" s="393"/>
      <c r="M76" s="393"/>
      <c r="R76" s="60">
        <v>191</v>
      </c>
      <c r="T76" s="60">
        <v>191</v>
      </c>
    </row>
    <row r="77" spans="1:54" x14ac:dyDescent="0.2">
      <c r="B77" s="123" t="s">
        <v>113</v>
      </c>
      <c r="C77" s="91" t="s">
        <v>110</v>
      </c>
      <c r="D77" s="92">
        <v>5.0926192936314285</v>
      </c>
      <c r="E77" s="93">
        <v>1.6886446552695438</v>
      </c>
      <c r="F77" s="93">
        <v>1.4991958482059442</v>
      </c>
      <c r="G77" s="94">
        <v>1.10671886154423</v>
      </c>
      <c r="H77" s="95">
        <v>5.0926192936314285</v>
      </c>
      <c r="I77" s="96">
        <v>1.6886446552695438</v>
      </c>
      <c r="J77" s="96">
        <v>1.4991958482059442</v>
      </c>
      <c r="K77" s="97">
        <v>1.10671886154423</v>
      </c>
      <c r="L77" s="395"/>
      <c r="M77" s="395"/>
    </row>
    <row r="78" spans="1:54" x14ac:dyDescent="0.2">
      <c r="B78" s="123"/>
      <c r="C78" s="91" t="s">
        <v>111</v>
      </c>
      <c r="D78" s="92">
        <v>3.0136270899868616</v>
      </c>
      <c r="E78" s="93">
        <v>1.7038800488445951</v>
      </c>
      <c r="F78" s="93">
        <v>1.6545306218298472</v>
      </c>
      <c r="G78" s="94">
        <v>1.2822570918654763</v>
      </c>
      <c r="H78" s="95">
        <v>3.0136270899868616</v>
      </c>
      <c r="I78" s="96">
        <v>1.7038800488445951</v>
      </c>
      <c r="J78" s="96">
        <v>1.6545306218298472</v>
      </c>
      <c r="K78" s="97">
        <v>1.2822570918654763</v>
      </c>
      <c r="L78" s="395"/>
      <c r="M78" s="395"/>
    </row>
    <row r="79" spans="1:54" x14ac:dyDescent="0.2">
      <c r="B79" s="123"/>
      <c r="C79" s="91" t="s">
        <v>45</v>
      </c>
      <c r="D79" s="92">
        <v>3.1744267330452889</v>
      </c>
      <c r="E79" s="93">
        <v>1.9992810820965141</v>
      </c>
      <c r="F79" s="93">
        <v>2.0358791470975648</v>
      </c>
      <c r="G79" s="94">
        <v>1.6704946646627681</v>
      </c>
      <c r="H79" s="95">
        <v>3.1744267330452889</v>
      </c>
      <c r="I79" s="96">
        <v>1.9992810820965141</v>
      </c>
      <c r="J79" s="96">
        <v>2.0358791470975648</v>
      </c>
      <c r="K79" s="97">
        <v>1.6704946646627681</v>
      </c>
      <c r="L79" s="395"/>
      <c r="M79" s="395"/>
    </row>
    <row r="80" spans="1:54" x14ac:dyDescent="0.2">
      <c r="B80" s="124"/>
      <c r="C80" s="101" t="s">
        <v>46</v>
      </c>
      <c r="D80" s="102">
        <v>4.8120659402592727</v>
      </c>
      <c r="E80" s="103">
        <v>3.0207811008828873</v>
      </c>
      <c r="F80" s="103">
        <v>3.0739393762916598</v>
      </c>
      <c r="G80" s="104">
        <v>2.564613544993398</v>
      </c>
      <c r="H80" s="105">
        <v>4.8120659402592727</v>
      </c>
      <c r="I80" s="106">
        <v>3.0207811008828873</v>
      </c>
      <c r="J80" s="106">
        <v>3.0739393762916598</v>
      </c>
      <c r="K80" s="107">
        <v>2.564613544993398</v>
      </c>
      <c r="L80" s="395"/>
      <c r="M80" s="395"/>
    </row>
    <row r="81" spans="1:54" x14ac:dyDescent="0.2">
      <c r="B81" s="118"/>
      <c r="D81" s="89"/>
      <c r="E81" s="89"/>
      <c r="F81" s="89"/>
      <c r="G81" s="89"/>
      <c r="H81" s="89"/>
      <c r="I81" s="89"/>
      <c r="J81" s="89"/>
      <c r="K81" s="89"/>
      <c r="L81" s="394"/>
      <c r="M81" s="394"/>
    </row>
    <row r="82" spans="1:54" s="109" customFormat="1" ht="25.5" x14ac:dyDescent="0.2">
      <c r="A82" s="57"/>
      <c r="B82" s="110" t="s">
        <v>121</v>
      </c>
      <c r="C82" s="111"/>
      <c r="D82" s="374" t="s">
        <v>98</v>
      </c>
      <c r="E82" s="375"/>
      <c r="F82" s="375"/>
      <c r="G82" s="376"/>
      <c r="H82" s="377" t="s">
        <v>99</v>
      </c>
      <c r="I82" s="375"/>
      <c r="J82" s="375"/>
      <c r="K82" s="376"/>
      <c r="L82" s="395"/>
      <c r="M82" s="395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</row>
    <row r="83" spans="1:54" x14ac:dyDescent="0.2">
      <c r="B83" s="119"/>
      <c r="C83" s="68" t="s">
        <v>105</v>
      </c>
      <c r="D83" s="77">
        <v>15.005607739996231</v>
      </c>
      <c r="E83" s="78">
        <v>7.7636295322186921</v>
      </c>
      <c r="F83" s="78">
        <v>7.6260849145218348</v>
      </c>
      <c r="G83" s="79">
        <v>6.1130941198572142</v>
      </c>
      <c r="H83" s="120">
        <v>15.005607739996231</v>
      </c>
      <c r="I83" s="121">
        <v>7.7636295322186921</v>
      </c>
      <c r="J83" s="121">
        <v>7.6260849145218348</v>
      </c>
      <c r="K83" s="122">
        <v>6.1130941198572142</v>
      </c>
      <c r="L83" s="393"/>
      <c r="M83" s="393"/>
      <c r="R83" s="60">
        <v>200</v>
      </c>
      <c r="T83" s="60">
        <v>200</v>
      </c>
    </row>
    <row r="84" spans="1:54" x14ac:dyDescent="0.2">
      <c r="B84" s="119"/>
      <c r="C84" s="70" t="s">
        <v>115</v>
      </c>
      <c r="D84" s="112">
        <v>15.005607739996183</v>
      </c>
      <c r="E84" s="113">
        <v>7.7636295322188174</v>
      </c>
      <c r="F84" s="113">
        <v>7.6260849145216216</v>
      </c>
      <c r="G84" s="114">
        <v>6.1130941198573154</v>
      </c>
      <c r="H84" s="115">
        <v>15.005607739996281</v>
      </c>
      <c r="I84" s="116">
        <v>7.7636295322185669</v>
      </c>
      <c r="J84" s="116">
        <v>7.626084914522048</v>
      </c>
      <c r="K84" s="117">
        <v>6.1130941198571138</v>
      </c>
      <c r="L84" s="393"/>
      <c r="M84" s="393"/>
    </row>
    <row r="85" spans="1:54" x14ac:dyDescent="0.2">
      <c r="B85" s="119" t="s">
        <v>109</v>
      </c>
      <c r="C85" s="70" t="s">
        <v>110</v>
      </c>
      <c r="D85" s="77">
        <v>4.5325020665038487</v>
      </c>
      <c r="E85" s="78">
        <v>1.3890478113845601</v>
      </c>
      <c r="F85" s="78">
        <v>1.1874685327822569</v>
      </c>
      <c r="G85" s="79">
        <v>0.89908331767799976</v>
      </c>
      <c r="H85" s="80">
        <v>4.5325020665038487</v>
      </c>
      <c r="I85" s="81">
        <v>1.3890478113845601</v>
      </c>
      <c r="J85" s="81">
        <v>1.1874685327822569</v>
      </c>
      <c r="K85" s="82">
        <v>0.89908331767799976</v>
      </c>
      <c r="L85" s="393"/>
      <c r="M85" s="393"/>
      <c r="R85" s="60">
        <v>215</v>
      </c>
      <c r="T85" s="60">
        <v>215</v>
      </c>
    </row>
    <row r="86" spans="1:54" x14ac:dyDescent="0.2">
      <c r="B86" s="119"/>
      <c r="C86" s="70" t="s">
        <v>111</v>
      </c>
      <c r="D86" s="77">
        <v>2.7625072327634768</v>
      </c>
      <c r="E86" s="78">
        <v>1.5667860229194104</v>
      </c>
      <c r="F86" s="78">
        <v>1.5704538793913099</v>
      </c>
      <c r="G86" s="79">
        <v>1.1833421942513604</v>
      </c>
      <c r="H86" s="80">
        <v>2.7625072327634768</v>
      </c>
      <c r="I86" s="81">
        <v>1.5667860229194104</v>
      </c>
      <c r="J86" s="81">
        <v>1.5704538793913099</v>
      </c>
      <c r="K86" s="82">
        <v>1.1833421942513604</v>
      </c>
      <c r="L86" s="393"/>
      <c r="M86" s="393"/>
      <c r="R86" s="60">
        <v>216</v>
      </c>
      <c r="T86" s="60">
        <v>216</v>
      </c>
    </row>
    <row r="87" spans="1:54" x14ac:dyDescent="0.2">
      <c r="A87" s="57">
        <v>6</v>
      </c>
      <c r="B87" s="119"/>
      <c r="C87" s="70" t="s">
        <v>45</v>
      </c>
      <c r="D87" s="77">
        <v>3.0242699229757628</v>
      </c>
      <c r="E87" s="78">
        <v>1.8956093556265312</v>
      </c>
      <c r="F87" s="78">
        <v>1.9117784895735361</v>
      </c>
      <c r="G87" s="79">
        <v>1.5624762915649049</v>
      </c>
      <c r="H87" s="80">
        <v>3.0242699229757628</v>
      </c>
      <c r="I87" s="81">
        <v>1.8956093556265312</v>
      </c>
      <c r="J87" s="81">
        <v>1.9117784895735361</v>
      </c>
      <c r="K87" s="82">
        <v>1.5624762915649049</v>
      </c>
      <c r="L87" s="393"/>
      <c r="M87" s="393"/>
      <c r="R87" s="60">
        <v>217</v>
      </c>
      <c r="T87" s="60">
        <v>217</v>
      </c>
    </row>
    <row r="88" spans="1:54" x14ac:dyDescent="0.2">
      <c r="B88" s="119"/>
      <c r="C88" s="70" t="s">
        <v>46</v>
      </c>
      <c r="D88" s="77">
        <v>4.686328517753144</v>
      </c>
      <c r="E88" s="78">
        <v>2.9121863422881908</v>
      </c>
      <c r="F88" s="78">
        <v>2.9563840127747314</v>
      </c>
      <c r="G88" s="79">
        <v>2.4681923163629493</v>
      </c>
      <c r="H88" s="80">
        <v>4.686328517753144</v>
      </c>
      <c r="I88" s="81">
        <v>2.9121863422881908</v>
      </c>
      <c r="J88" s="81">
        <v>2.9563840127747314</v>
      </c>
      <c r="K88" s="82">
        <v>2.4681923163629493</v>
      </c>
      <c r="L88" s="393"/>
      <c r="M88" s="393"/>
      <c r="R88" s="60">
        <v>218</v>
      </c>
      <c r="T88" s="60">
        <v>218</v>
      </c>
    </row>
    <row r="89" spans="1:54" x14ac:dyDescent="0.2">
      <c r="B89" s="123" t="s">
        <v>113</v>
      </c>
      <c r="C89" s="91" t="s">
        <v>110</v>
      </c>
      <c r="D89" s="92">
        <v>4.5325020665038629</v>
      </c>
      <c r="E89" s="93">
        <v>1.3890478113845379</v>
      </c>
      <c r="F89" s="93">
        <v>1.1874685327822903</v>
      </c>
      <c r="G89" s="94">
        <v>0.89908331767798499</v>
      </c>
      <c r="H89" s="95">
        <v>4.5325020665038629</v>
      </c>
      <c r="I89" s="96">
        <v>1.3890478113845379</v>
      </c>
      <c r="J89" s="96">
        <v>1.1874685327822903</v>
      </c>
      <c r="K89" s="97">
        <v>0.89908331767798499</v>
      </c>
      <c r="L89" s="395"/>
      <c r="M89" s="395"/>
    </row>
    <row r="90" spans="1:54" x14ac:dyDescent="0.2">
      <c r="B90" s="123"/>
      <c r="C90" s="91" t="s">
        <v>111</v>
      </c>
      <c r="D90" s="92">
        <v>2.7625072327634852</v>
      </c>
      <c r="E90" s="93">
        <v>1.5667860229193853</v>
      </c>
      <c r="F90" s="93">
        <v>1.5704538793913538</v>
      </c>
      <c r="G90" s="94">
        <v>1.1833421942513409</v>
      </c>
      <c r="H90" s="95">
        <v>2.7625072327634852</v>
      </c>
      <c r="I90" s="96">
        <v>1.5667860229193853</v>
      </c>
      <c r="J90" s="96">
        <v>1.5704538793913538</v>
      </c>
      <c r="K90" s="97">
        <v>1.1833421942513409</v>
      </c>
      <c r="L90" s="395"/>
      <c r="M90" s="395"/>
    </row>
    <row r="91" spans="1:54" x14ac:dyDescent="0.2">
      <c r="B91" s="123"/>
      <c r="C91" s="91" t="s">
        <v>45</v>
      </c>
      <c r="D91" s="92">
        <v>3.0242699229757726</v>
      </c>
      <c r="E91" s="93">
        <v>1.8956093556265008</v>
      </c>
      <c r="F91" s="93">
        <v>1.9117784895735899</v>
      </c>
      <c r="G91" s="94">
        <v>1.5624762915648791</v>
      </c>
      <c r="H91" s="95">
        <v>3.0242699229757726</v>
      </c>
      <c r="I91" s="96">
        <v>1.8956093556265008</v>
      </c>
      <c r="J91" s="96">
        <v>1.9117784895735899</v>
      </c>
      <c r="K91" s="97">
        <v>1.5624762915648791</v>
      </c>
      <c r="L91" s="395"/>
      <c r="M91" s="395"/>
    </row>
    <row r="92" spans="1:54" x14ac:dyDescent="0.2">
      <c r="B92" s="124"/>
      <c r="C92" s="101" t="s">
        <v>46</v>
      </c>
      <c r="D92" s="102">
        <v>4.6863285177531591</v>
      </c>
      <c r="E92" s="103">
        <v>2.9121863422881438</v>
      </c>
      <c r="F92" s="103">
        <v>2.9563840127748144</v>
      </c>
      <c r="G92" s="104">
        <v>2.4681923163629085</v>
      </c>
      <c r="H92" s="105">
        <v>4.6863285177531591</v>
      </c>
      <c r="I92" s="106">
        <v>2.9121863422881438</v>
      </c>
      <c r="J92" s="106">
        <v>2.9563840127748144</v>
      </c>
      <c r="K92" s="107">
        <v>2.4681923163629085</v>
      </c>
      <c r="L92" s="395"/>
      <c r="M92" s="395"/>
    </row>
    <row r="93" spans="1:54" x14ac:dyDescent="0.2">
      <c r="B93" s="118"/>
      <c r="D93" s="89"/>
      <c r="E93" s="89"/>
      <c r="F93" s="89"/>
      <c r="G93" s="89"/>
      <c r="H93" s="89"/>
      <c r="I93" s="89"/>
      <c r="J93" s="89"/>
      <c r="K93" s="89"/>
      <c r="L93" s="394"/>
      <c r="M93" s="394"/>
    </row>
    <row r="94" spans="1:54" s="109" customFormat="1" ht="21" x14ac:dyDescent="0.2">
      <c r="A94" s="57"/>
      <c r="B94" s="110" t="s">
        <v>122</v>
      </c>
      <c r="C94" s="111"/>
      <c r="D94" s="374" t="s">
        <v>98</v>
      </c>
      <c r="E94" s="375"/>
      <c r="F94" s="375"/>
      <c r="G94" s="376"/>
      <c r="H94" s="377" t="s">
        <v>99</v>
      </c>
      <c r="I94" s="375"/>
      <c r="J94" s="375"/>
      <c r="K94" s="376"/>
      <c r="L94" s="395"/>
      <c r="M94" s="395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</row>
    <row r="95" spans="1:54" x14ac:dyDescent="0.2">
      <c r="B95" s="119"/>
      <c r="C95" s="68" t="s">
        <v>105</v>
      </c>
      <c r="D95" s="77">
        <v>0</v>
      </c>
      <c r="E95" s="78">
        <v>0</v>
      </c>
      <c r="F95" s="78">
        <v>0</v>
      </c>
      <c r="G95" s="79">
        <v>0</v>
      </c>
      <c r="H95" s="120">
        <v>0</v>
      </c>
      <c r="I95" s="121">
        <v>0</v>
      </c>
      <c r="J95" s="121">
        <v>0</v>
      </c>
      <c r="K95" s="122">
        <v>0</v>
      </c>
      <c r="L95" s="393"/>
      <c r="M95" s="393"/>
      <c r="R95" s="60">
        <v>227</v>
      </c>
      <c r="T95" s="60">
        <v>227</v>
      </c>
    </row>
    <row r="96" spans="1:54" x14ac:dyDescent="0.2">
      <c r="B96" s="119"/>
      <c r="C96" s="70" t="s">
        <v>115</v>
      </c>
      <c r="D96" s="112">
        <v>0</v>
      </c>
      <c r="E96" s="113">
        <v>0</v>
      </c>
      <c r="F96" s="113">
        <v>0</v>
      </c>
      <c r="G96" s="114">
        <v>0</v>
      </c>
      <c r="H96" s="115">
        <v>0</v>
      </c>
      <c r="I96" s="116">
        <v>0</v>
      </c>
      <c r="J96" s="116">
        <v>0</v>
      </c>
      <c r="K96" s="117">
        <v>0</v>
      </c>
      <c r="L96" s="393"/>
      <c r="M96" s="393"/>
    </row>
    <row r="97" spans="1:54" x14ac:dyDescent="0.2">
      <c r="B97" s="119" t="s">
        <v>109</v>
      </c>
      <c r="C97" s="70" t="s">
        <v>110</v>
      </c>
      <c r="D97" s="77">
        <v>0</v>
      </c>
      <c r="E97" s="78">
        <v>0</v>
      </c>
      <c r="F97" s="78">
        <v>0</v>
      </c>
      <c r="G97" s="79">
        <v>0</v>
      </c>
      <c r="H97" s="80">
        <v>0</v>
      </c>
      <c r="I97" s="81">
        <v>0</v>
      </c>
      <c r="J97" s="81">
        <v>0</v>
      </c>
      <c r="K97" s="82">
        <v>0</v>
      </c>
      <c r="L97" s="393"/>
      <c r="M97" s="393"/>
      <c r="R97" s="60">
        <v>242</v>
      </c>
      <c r="T97" s="60">
        <v>242</v>
      </c>
    </row>
    <row r="98" spans="1:54" x14ac:dyDescent="0.2">
      <c r="B98" s="119"/>
      <c r="C98" s="70" t="s">
        <v>111</v>
      </c>
      <c r="D98" s="77">
        <v>0</v>
      </c>
      <c r="E98" s="78">
        <v>0</v>
      </c>
      <c r="F98" s="78">
        <v>0</v>
      </c>
      <c r="G98" s="79">
        <v>0</v>
      </c>
      <c r="H98" s="80">
        <v>0</v>
      </c>
      <c r="I98" s="81">
        <v>0</v>
      </c>
      <c r="J98" s="81">
        <v>0</v>
      </c>
      <c r="K98" s="82">
        <v>0</v>
      </c>
      <c r="L98" s="393"/>
      <c r="M98" s="393"/>
      <c r="R98" s="60">
        <v>243</v>
      </c>
      <c r="T98" s="60">
        <v>243</v>
      </c>
    </row>
    <row r="99" spans="1:54" x14ac:dyDescent="0.2">
      <c r="A99" s="57">
        <v>7</v>
      </c>
      <c r="B99" s="119"/>
      <c r="C99" s="70" t="s">
        <v>45</v>
      </c>
      <c r="D99" s="77">
        <v>0</v>
      </c>
      <c r="E99" s="78">
        <v>0</v>
      </c>
      <c r="F99" s="78">
        <v>0</v>
      </c>
      <c r="G99" s="79">
        <v>0</v>
      </c>
      <c r="H99" s="80">
        <v>0</v>
      </c>
      <c r="I99" s="81">
        <v>0</v>
      </c>
      <c r="J99" s="81">
        <v>0</v>
      </c>
      <c r="K99" s="82">
        <v>0</v>
      </c>
      <c r="L99" s="393"/>
      <c r="M99" s="393"/>
      <c r="R99" s="60">
        <v>244</v>
      </c>
      <c r="T99" s="60">
        <v>244</v>
      </c>
    </row>
    <row r="100" spans="1:54" x14ac:dyDescent="0.2">
      <c r="B100" s="119"/>
      <c r="C100" s="70" t="s">
        <v>46</v>
      </c>
      <c r="D100" s="77">
        <v>0</v>
      </c>
      <c r="E100" s="78">
        <v>0</v>
      </c>
      <c r="F100" s="78">
        <v>0</v>
      </c>
      <c r="G100" s="79">
        <v>0</v>
      </c>
      <c r="H100" s="80">
        <v>0</v>
      </c>
      <c r="I100" s="81">
        <v>0</v>
      </c>
      <c r="J100" s="81">
        <v>0</v>
      </c>
      <c r="K100" s="82">
        <v>0</v>
      </c>
      <c r="L100" s="393"/>
      <c r="M100" s="393"/>
      <c r="R100" s="60">
        <v>245</v>
      </c>
      <c r="T100" s="60">
        <v>245</v>
      </c>
    </row>
    <row r="101" spans="1:54" x14ac:dyDescent="0.2">
      <c r="B101" s="123" t="s">
        <v>113</v>
      </c>
      <c r="C101" s="91" t="s">
        <v>110</v>
      </c>
      <c r="D101" s="92">
        <v>0</v>
      </c>
      <c r="E101" s="93">
        <v>0</v>
      </c>
      <c r="F101" s="93">
        <v>0</v>
      </c>
      <c r="G101" s="94">
        <v>0</v>
      </c>
      <c r="H101" s="95">
        <v>0</v>
      </c>
      <c r="I101" s="96">
        <v>0</v>
      </c>
      <c r="J101" s="96">
        <v>0</v>
      </c>
      <c r="K101" s="97">
        <v>0</v>
      </c>
      <c r="L101" s="395"/>
      <c r="M101" s="395"/>
    </row>
    <row r="102" spans="1:54" x14ac:dyDescent="0.2">
      <c r="B102" s="123"/>
      <c r="C102" s="91" t="s">
        <v>111</v>
      </c>
      <c r="D102" s="92">
        <v>0</v>
      </c>
      <c r="E102" s="93">
        <v>0</v>
      </c>
      <c r="F102" s="93">
        <v>0</v>
      </c>
      <c r="G102" s="94">
        <v>0</v>
      </c>
      <c r="H102" s="95">
        <v>0</v>
      </c>
      <c r="I102" s="96">
        <v>0</v>
      </c>
      <c r="J102" s="96">
        <v>0</v>
      </c>
      <c r="K102" s="97">
        <v>0</v>
      </c>
      <c r="L102" s="395"/>
      <c r="M102" s="395"/>
    </row>
    <row r="103" spans="1:54" x14ac:dyDescent="0.2">
      <c r="B103" s="123"/>
      <c r="C103" s="91" t="s">
        <v>45</v>
      </c>
      <c r="D103" s="92">
        <v>0</v>
      </c>
      <c r="E103" s="93">
        <v>0</v>
      </c>
      <c r="F103" s="93">
        <v>0</v>
      </c>
      <c r="G103" s="94">
        <v>0</v>
      </c>
      <c r="H103" s="95">
        <v>0</v>
      </c>
      <c r="I103" s="96">
        <v>0</v>
      </c>
      <c r="J103" s="96">
        <v>0</v>
      </c>
      <c r="K103" s="97">
        <v>0</v>
      </c>
      <c r="L103" s="395"/>
      <c r="M103" s="395"/>
    </row>
    <row r="104" spans="1:54" x14ac:dyDescent="0.2">
      <c r="B104" s="124"/>
      <c r="C104" s="101" t="s">
        <v>46</v>
      </c>
      <c r="D104" s="102">
        <v>0</v>
      </c>
      <c r="E104" s="103">
        <v>0</v>
      </c>
      <c r="F104" s="103">
        <v>0</v>
      </c>
      <c r="G104" s="104">
        <v>0</v>
      </c>
      <c r="H104" s="105">
        <v>0</v>
      </c>
      <c r="I104" s="106">
        <v>0</v>
      </c>
      <c r="J104" s="106">
        <v>0</v>
      </c>
      <c r="K104" s="107">
        <v>0</v>
      </c>
      <c r="L104" s="395"/>
      <c r="M104" s="395"/>
    </row>
    <row r="105" spans="1:54" x14ac:dyDescent="0.2">
      <c r="B105" s="118"/>
      <c r="D105" s="89"/>
      <c r="E105" s="89"/>
      <c r="F105" s="89"/>
      <c r="G105" s="89"/>
      <c r="H105" s="89"/>
      <c r="I105" s="89"/>
      <c r="J105" s="89"/>
      <c r="K105" s="89"/>
      <c r="L105" s="394"/>
      <c r="M105" s="394"/>
    </row>
    <row r="106" spans="1:54" s="109" customFormat="1" ht="21" x14ac:dyDescent="0.2">
      <c r="A106" s="57"/>
      <c r="B106" s="110" t="s">
        <v>122</v>
      </c>
      <c r="C106" s="111"/>
      <c r="D106" s="374" t="s">
        <v>98</v>
      </c>
      <c r="E106" s="375"/>
      <c r="F106" s="375"/>
      <c r="G106" s="376"/>
      <c r="H106" s="377" t="s">
        <v>99</v>
      </c>
      <c r="I106" s="375"/>
      <c r="J106" s="375"/>
      <c r="K106" s="376"/>
      <c r="L106" s="395"/>
      <c r="M106" s="395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</row>
    <row r="107" spans="1:54" x14ac:dyDescent="0.2">
      <c r="B107" s="119"/>
      <c r="C107" s="68" t="s">
        <v>105</v>
      </c>
      <c r="D107" s="77">
        <v>0</v>
      </c>
      <c r="E107" s="78">
        <v>0</v>
      </c>
      <c r="F107" s="78">
        <v>0</v>
      </c>
      <c r="G107" s="79">
        <v>0</v>
      </c>
      <c r="H107" s="120">
        <v>0</v>
      </c>
      <c r="I107" s="121">
        <v>0</v>
      </c>
      <c r="J107" s="121">
        <v>0</v>
      </c>
      <c r="K107" s="122">
        <v>0</v>
      </c>
      <c r="L107" s="393"/>
      <c r="M107" s="393"/>
      <c r="R107" s="60">
        <v>254</v>
      </c>
      <c r="T107" s="60">
        <v>254</v>
      </c>
    </row>
    <row r="108" spans="1:54" ht="12.75" customHeight="1" x14ac:dyDescent="0.2">
      <c r="B108" s="119"/>
      <c r="C108" s="70" t="s">
        <v>115</v>
      </c>
      <c r="D108" s="112">
        <v>0</v>
      </c>
      <c r="E108" s="113">
        <v>0</v>
      </c>
      <c r="F108" s="113">
        <v>0</v>
      </c>
      <c r="G108" s="114">
        <v>0</v>
      </c>
      <c r="H108" s="115">
        <v>0</v>
      </c>
      <c r="I108" s="116">
        <v>0</v>
      </c>
      <c r="J108" s="116">
        <v>0</v>
      </c>
      <c r="K108" s="117">
        <v>0</v>
      </c>
      <c r="L108" s="393"/>
      <c r="M108" s="393"/>
    </row>
    <row r="109" spans="1:54" ht="12.75" customHeight="1" x14ac:dyDescent="0.2">
      <c r="B109" s="119" t="s">
        <v>109</v>
      </c>
      <c r="C109" s="70" t="s">
        <v>110</v>
      </c>
      <c r="D109" s="77">
        <v>0</v>
      </c>
      <c r="E109" s="78">
        <v>0</v>
      </c>
      <c r="F109" s="78">
        <v>0</v>
      </c>
      <c r="G109" s="79">
        <v>0</v>
      </c>
      <c r="H109" s="80">
        <v>0</v>
      </c>
      <c r="I109" s="81">
        <v>0</v>
      </c>
      <c r="J109" s="81">
        <v>0</v>
      </c>
      <c r="K109" s="82">
        <v>0</v>
      </c>
      <c r="L109" s="393"/>
      <c r="M109" s="393"/>
      <c r="R109" s="60">
        <v>269</v>
      </c>
      <c r="T109" s="60">
        <v>269</v>
      </c>
    </row>
    <row r="110" spans="1:54" ht="12.75" customHeight="1" x14ac:dyDescent="0.2">
      <c r="B110" s="119"/>
      <c r="C110" s="70" t="s">
        <v>111</v>
      </c>
      <c r="D110" s="77">
        <v>0</v>
      </c>
      <c r="E110" s="78">
        <v>0</v>
      </c>
      <c r="F110" s="78">
        <v>0</v>
      </c>
      <c r="G110" s="79">
        <v>0</v>
      </c>
      <c r="H110" s="80">
        <v>0</v>
      </c>
      <c r="I110" s="81">
        <v>0</v>
      </c>
      <c r="J110" s="81">
        <v>0</v>
      </c>
      <c r="K110" s="82">
        <v>0</v>
      </c>
      <c r="L110" s="393"/>
      <c r="M110" s="393"/>
      <c r="R110" s="60">
        <v>270</v>
      </c>
      <c r="T110" s="60">
        <v>270</v>
      </c>
    </row>
    <row r="111" spans="1:54" ht="12.75" customHeight="1" x14ac:dyDescent="0.2">
      <c r="A111" s="57">
        <v>8</v>
      </c>
      <c r="B111" s="119"/>
      <c r="C111" s="70" t="s">
        <v>45</v>
      </c>
      <c r="D111" s="77">
        <v>0</v>
      </c>
      <c r="E111" s="78">
        <v>0</v>
      </c>
      <c r="F111" s="78">
        <v>0</v>
      </c>
      <c r="G111" s="79">
        <v>0</v>
      </c>
      <c r="H111" s="80">
        <v>0</v>
      </c>
      <c r="I111" s="81">
        <v>0</v>
      </c>
      <c r="J111" s="81">
        <v>0</v>
      </c>
      <c r="K111" s="82">
        <v>0</v>
      </c>
      <c r="L111" s="393"/>
      <c r="M111" s="393"/>
      <c r="R111" s="60">
        <v>271</v>
      </c>
      <c r="T111" s="60">
        <v>271</v>
      </c>
    </row>
    <row r="112" spans="1:54" ht="12.75" customHeight="1" x14ac:dyDescent="0.2">
      <c r="B112" s="119"/>
      <c r="C112" s="70" t="s">
        <v>46</v>
      </c>
      <c r="D112" s="77">
        <v>0</v>
      </c>
      <c r="E112" s="78">
        <v>0</v>
      </c>
      <c r="F112" s="78">
        <v>0</v>
      </c>
      <c r="G112" s="79">
        <v>0</v>
      </c>
      <c r="H112" s="80">
        <v>0</v>
      </c>
      <c r="I112" s="81">
        <v>0</v>
      </c>
      <c r="J112" s="81">
        <v>0</v>
      </c>
      <c r="K112" s="82">
        <v>0</v>
      </c>
      <c r="L112" s="393"/>
      <c r="M112" s="393"/>
      <c r="R112" s="60">
        <v>272</v>
      </c>
      <c r="T112" s="60">
        <v>272</v>
      </c>
    </row>
    <row r="113" spans="1:54" ht="12.75" customHeight="1" x14ac:dyDescent="0.2">
      <c r="B113" s="123" t="s">
        <v>113</v>
      </c>
      <c r="C113" s="91" t="s">
        <v>110</v>
      </c>
      <c r="D113" s="92">
        <v>0</v>
      </c>
      <c r="E113" s="93">
        <v>0</v>
      </c>
      <c r="F113" s="93">
        <v>0</v>
      </c>
      <c r="G113" s="94">
        <v>0</v>
      </c>
      <c r="H113" s="95">
        <v>0</v>
      </c>
      <c r="I113" s="96">
        <v>0</v>
      </c>
      <c r="J113" s="96">
        <v>0</v>
      </c>
      <c r="K113" s="97">
        <v>0</v>
      </c>
      <c r="L113" s="395"/>
      <c r="M113" s="395"/>
    </row>
    <row r="114" spans="1:54" ht="12.75" customHeight="1" x14ac:dyDescent="0.2">
      <c r="B114" s="123"/>
      <c r="C114" s="91" t="s">
        <v>111</v>
      </c>
      <c r="D114" s="92">
        <v>0</v>
      </c>
      <c r="E114" s="93">
        <v>0</v>
      </c>
      <c r="F114" s="93">
        <v>0</v>
      </c>
      <c r="G114" s="94">
        <v>0</v>
      </c>
      <c r="H114" s="95">
        <v>0</v>
      </c>
      <c r="I114" s="96">
        <v>0</v>
      </c>
      <c r="J114" s="96">
        <v>0</v>
      </c>
      <c r="K114" s="97">
        <v>0</v>
      </c>
      <c r="L114" s="395"/>
      <c r="M114" s="395"/>
    </row>
    <row r="115" spans="1:54" ht="12.75" customHeight="1" x14ac:dyDescent="0.2">
      <c r="B115" s="123"/>
      <c r="C115" s="91" t="s">
        <v>45</v>
      </c>
      <c r="D115" s="92">
        <v>0</v>
      </c>
      <c r="E115" s="93">
        <v>0</v>
      </c>
      <c r="F115" s="93">
        <v>0</v>
      </c>
      <c r="G115" s="94">
        <v>0</v>
      </c>
      <c r="H115" s="95">
        <v>0</v>
      </c>
      <c r="I115" s="96">
        <v>0</v>
      </c>
      <c r="J115" s="96">
        <v>0</v>
      </c>
      <c r="K115" s="97">
        <v>0</v>
      </c>
      <c r="L115" s="395"/>
      <c r="M115" s="395"/>
    </row>
    <row r="116" spans="1:54" x14ac:dyDescent="0.2">
      <c r="B116" s="124"/>
      <c r="C116" s="101" t="s">
        <v>46</v>
      </c>
      <c r="D116" s="102">
        <v>0</v>
      </c>
      <c r="E116" s="103">
        <v>0</v>
      </c>
      <c r="F116" s="103">
        <v>0</v>
      </c>
      <c r="G116" s="104">
        <v>0</v>
      </c>
      <c r="H116" s="105">
        <v>0</v>
      </c>
      <c r="I116" s="106">
        <v>0</v>
      </c>
      <c r="J116" s="106">
        <v>0</v>
      </c>
      <c r="K116" s="107">
        <v>0</v>
      </c>
      <c r="L116" s="395"/>
      <c r="M116" s="395"/>
    </row>
    <row r="117" spans="1:54" x14ac:dyDescent="0.2">
      <c r="B117" s="118"/>
      <c r="D117" s="89"/>
      <c r="E117" s="89"/>
      <c r="F117" s="89"/>
      <c r="G117" s="89"/>
      <c r="H117" s="89"/>
      <c r="I117" s="89"/>
      <c r="J117" s="89"/>
      <c r="K117" s="89"/>
      <c r="L117" s="394"/>
      <c r="M117" s="394"/>
    </row>
    <row r="118" spans="1:54" s="109" customFormat="1" ht="21" x14ac:dyDescent="0.2">
      <c r="A118" s="57"/>
      <c r="B118" s="110" t="s">
        <v>122</v>
      </c>
      <c r="C118" s="111"/>
      <c r="D118" s="374" t="s">
        <v>98</v>
      </c>
      <c r="E118" s="375"/>
      <c r="F118" s="375"/>
      <c r="G118" s="376"/>
      <c r="H118" s="377" t="s">
        <v>99</v>
      </c>
      <c r="I118" s="375"/>
      <c r="J118" s="375"/>
      <c r="K118" s="376"/>
      <c r="L118" s="395"/>
      <c r="M118" s="395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</row>
    <row r="119" spans="1:54" x14ac:dyDescent="0.2">
      <c r="B119" s="119"/>
      <c r="C119" s="68" t="s">
        <v>105</v>
      </c>
      <c r="D119" s="77">
        <v>0</v>
      </c>
      <c r="E119" s="78">
        <v>0</v>
      </c>
      <c r="F119" s="78">
        <v>0</v>
      </c>
      <c r="G119" s="79">
        <v>0</v>
      </c>
      <c r="H119" s="120">
        <v>0</v>
      </c>
      <c r="I119" s="121">
        <v>0</v>
      </c>
      <c r="J119" s="121">
        <v>0</v>
      </c>
      <c r="K119" s="122">
        <v>0</v>
      </c>
      <c r="L119" s="393"/>
      <c r="M119" s="393"/>
      <c r="R119" s="60">
        <v>281</v>
      </c>
      <c r="T119" s="60">
        <v>281</v>
      </c>
    </row>
    <row r="120" spans="1:54" ht="12.75" customHeight="1" x14ac:dyDescent="0.2">
      <c r="B120" s="119"/>
      <c r="C120" s="70" t="s">
        <v>115</v>
      </c>
      <c r="D120" s="112">
        <v>0</v>
      </c>
      <c r="E120" s="113">
        <v>0</v>
      </c>
      <c r="F120" s="113">
        <v>0</v>
      </c>
      <c r="G120" s="114">
        <v>0</v>
      </c>
      <c r="H120" s="115">
        <v>0</v>
      </c>
      <c r="I120" s="116">
        <v>0</v>
      </c>
      <c r="J120" s="116">
        <v>0</v>
      </c>
      <c r="K120" s="117">
        <v>0</v>
      </c>
      <c r="L120" s="393"/>
      <c r="M120" s="393"/>
    </row>
    <row r="121" spans="1:54" ht="12.75" customHeight="1" x14ac:dyDescent="0.2">
      <c r="B121" s="119" t="s">
        <v>109</v>
      </c>
      <c r="C121" s="70" t="s">
        <v>110</v>
      </c>
      <c r="D121" s="77">
        <v>0</v>
      </c>
      <c r="E121" s="78">
        <v>0</v>
      </c>
      <c r="F121" s="78">
        <v>0</v>
      </c>
      <c r="G121" s="79">
        <v>0</v>
      </c>
      <c r="H121" s="80">
        <v>0</v>
      </c>
      <c r="I121" s="81">
        <v>0</v>
      </c>
      <c r="J121" s="81">
        <v>0</v>
      </c>
      <c r="K121" s="82">
        <v>0</v>
      </c>
      <c r="L121" s="393"/>
      <c r="M121" s="393"/>
      <c r="R121" s="60">
        <v>296</v>
      </c>
      <c r="T121" s="60">
        <v>296</v>
      </c>
    </row>
    <row r="122" spans="1:54" ht="12.75" customHeight="1" x14ac:dyDescent="0.2">
      <c r="B122" s="119"/>
      <c r="C122" s="70" t="s">
        <v>111</v>
      </c>
      <c r="D122" s="77">
        <v>0</v>
      </c>
      <c r="E122" s="78">
        <v>0</v>
      </c>
      <c r="F122" s="78">
        <v>0</v>
      </c>
      <c r="G122" s="79">
        <v>0</v>
      </c>
      <c r="H122" s="80">
        <v>0</v>
      </c>
      <c r="I122" s="81">
        <v>0</v>
      </c>
      <c r="J122" s="81">
        <v>0</v>
      </c>
      <c r="K122" s="82">
        <v>0</v>
      </c>
      <c r="L122" s="393"/>
      <c r="M122" s="393"/>
      <c r="R122" s="60">
        <v>297</v>
      </c>
      <c r="T122" s="60">
        <v>297</v>
      </c>
    </row>
    <row r="123" spans="1:54" ht="12.75" customHeight="1" x14ac:dyDescent="0.2">
      <c r="B123" s="119"/>
      <c r="C123" s="70" t="s">
        <v>45</v>
      </c>
      <c r="D123" s="77">
        <v>0</v>
      </c>
      <c r="E123" s="78">
        <v>0</v>
      </c>
      <c r="F123" s="78">
        <v>0</v>
      </c>
      <c r="G123" s="79">
        <v>0</v>
      </c>
      <c r="H123" s="80">
        <v>0</v>
      </c>
      <c r="I123" s="81">
        <v>0</v>
      </c>
      <c r="J123" s="81">
        <v>0</v>
      </c>
      <c r="K123" s="82">
        <v>0</v>
      </c>
      <c r="L123" s="393"/>
      <c r="M123" s="393"/>
      <c r="R123" s="60">
        <v>298</v>
      </c>
      <c r="T123" s="60">
        <v>298</v>
      </c>
    </row>
    <row r="124" spans="1:54" ht="12.75" customHeight="1" x14ac:dyDescent="0.2">
      <c r="A124" s="57">
        <v>9</v>
      </c>
      <c r="B124" s="119"/>
      <c r="C124" s="70" t="s">
        <v>46</v>
      </c>
      <c r="D124" s="77">
        <v>0</v>
      </c>
      <c r="E124" s="78">
        <v>0</v>
      </c>
      <c r="F124" s="78">
        <v>0</v>
      </c>
      <c r="G124" s="79">
        <v>0</v>
      </c>
      <c r="H124" s="80">
        <v>0</v>
      </c>
      <c r="I124" s="81">
        <v>0</v>
      </c>
      <c r="J124" s="81">
        <v>0</v>
      </c>
      <c r="K124" s="82">
        <v>0</v>
      </c>
      <c r="L124" s="393"/>
      <c r="M124" s="393"/>
      <c r="R124" s="60">
        <v>299</v>
      </c>
      <c r="T124" s="60">
        <v>299</v>
      </c>
    </row>
    <row r="125" spans="1:54" ht="12.75" customHeight="1" x14ac:dyDescent="0.2">
      <c r="B125" s="123" t="s">
        <v>113</v>
      </c>
      <c r="C125" s="91" t="s">
        <v>110</v>
      </c>
      <c r="D125" s="92">
        <v>0</v>
      </c>
      <c r="E125" s="93">
        <v>0</v>
      </c>
      <c r="F125" s="93">
        <v>0</v>
      </c>
      <c r="G125" s="94">
        <v>0</v>
      </c>
      <c r="H125" s="95">
        <v>0</v>
      </c>
      <c r="I125" s="96">
        <v>0</v>
      </c>
      <c r="J125" s="96">
        <v>0</v>
      </c>
      <c r="K125" s="97">
        <v>0</v>
      </c>
      <c r="L125" s="395"/>
      <c r="M125" s="395"/>
    </row>
    <row r="126" spans="1:54" ht="12.75" customHeight="1" x14ac:dyDescent="0.2">
      <c r="B126" s="123"/>
      <c r="C126" s="91" t="s">
        <v>111</v>
      </c>
      <c r="D126" s="92">
        <v>0</v>
      </c>
      <c r="E126" s="93">
        <v>0</v>
      </c>
      <c r="F126" s="93">
        <v>0</v>
      </c>
      <c r="G126" s="94">
        <v>0</v>
      </c>
      <c r="H126" s="95">
        <v>0</v>
      </c>
      <c r="I126" s="96">
        <v>0</v>
      </c>
      <c r="J126" s="96">
        <v>0</v>
      </c>
      <c r="K126" s="97">
        <v>0</v>
      </c>
      <c r="L126" s="395"/>
      <c r="M126" s="395"/>
    </row>
    <row r="127" spans="1:54" ht="12.75" customHeight="1" x14ac:dyDescent="0.2">
      <c r="B127" s="123"/>
      <c r="C127" s="91" t="s">
        <v>45</v>
      </c>
      <c r="D127" s="92">
        <v>0</v>
      </c>
      <c r="E127" s="93">
        <v>0</v>
      </c>
      <c r="F127" s="93">
        <v>0</v>
      </c>
      <c r="G127" s="94">
        <v>0</v>
      </c>
      <c r="H127" s="95">
        <v>0</v>
      </c>
      <c r="I127" s="96">
        <v>0</v>
      </c>
      <c r="J127" s="96">
        <v>0</v>
      </c>
      <c r="K127" s="97">
        <v>0</v>
      </c>
      <c r="L127" s="395"/>
      <c r="M127" s="395"/>
    </row>
    <row r="128" spans="1:54" x14ac:dyDescent="0.2">
      <c r="B128" s="124"/>
      <c r="C128" s="101" t="s">
        <v>46</v>
      </c>
      <c r="D128" s="102">
        <v>0</v>
      </c>
      <c r="E128" s="103">
        <v>0</v>
      </c>
      <c r="F128" s="103">
        <v>0</v>
      </c>
      <c r="G128" s="104">
        <v>0</v>
      </c>
      <c r="H128" s="105">
        <v>0</v>
      </c>
      <c r="I128" s="106">
        <v>0</v>
      </c>
      <c r="J128" s="106">
        <v>0</v>
      </c>
      <c r="K128" s="107">
        <v>0</v>
      </c>
      <c r="L128" s="395"/>
      <c r="M128" s="395"/>
    </row>
    <row r="129" spans="1:54" x14ac:dyDescent="0.2">
      <c r="B129" s="118"/>
      <c r="D129" s="89"/>
      <c r="E129" s="89"/>
      <c r="F129" s="89"/>
      <c r="G129" s="89"/>
      <c r="H129" s="89"/>
      <c r="I129" s="89"/>
      <c r="J129" s="89"/>
      <c r="K129" s="89"/>
      <c r="L129" s="394"/>
      <c r="M129" s="394"/>
    </row>
    <row r="130" spans="1:54" s="109" customFormat="1" ht="21" x14ac:dyDescent="0.2">
      <c r="A130" s="57"/>
      <c r="B130" s="110" t="s">
        <v>122</v>
      </c>
      <c r="C130" s="111"/>
      <c r="D130" s="374" t="s">
        <v>98</v>
      </c>
      <c r="E130" s="375"/>
      <c r="F130" s="375"/>
      <c r="G130" s="376"/>
      <c r="H130" s="377" t="s">
        <v>99</v>
      </c>
      <c r="I130" s="375"/>
      <c r="J130" s="375"/>
      <c r="K130" s="376"/>
      <c r="L130" s="395"/>
      <c r="M130" s="395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</row>
    <row r="131" spans="1:54" x14ac:dyDescent="0.2">
      <c r="B131" s="119"/>
      <c r="C131" s="68" t="s">
        <v>105</v>
      </c>
      <c r="D131" s="77">
        <v>0</v>
      </c>
      <c r="E131" s="78">
        <v>0</v>
      </c>
      <c r="F131" s="78">
        <v>0</v>
      </c>
      <c r="G131" s="79">
        <v>0</v>
      </c>
      <c r="H131" s="120">
        <v>0</v>
      </c>
      <c r="I131" s="121">
        <v>0</v>
      </c>
      <c r="J131" s="121">
        <v>0</v>
      </c>
      <c r="K131" s="122">
        <v>0</v>
      </c>
      <c r="L131" s="393"/>
      <c r="M131" s="393"/>
      <c r="R131" s="60">
        <v>308</v>
      </c>
      <c r="T131" s="60">
        <v>308</v>
      </c>
    </row>
    <row r="132" spans="1:54" x14ac:dyDescent="0.2">
      <c r="B132" s="119"/>
      <c r="C132" s="70" t="s">
        <v>115</v>
      </c>
      <c r="D132" s="112">
        <v>0</v>
      </c>
      <c r="E132" s="113">
        <v>0</v>
      </c>
      <c r="F132" s="113">
        <v>0</v>
      </c>
      <c r="G132" s="114">
        <v>0</v>
      </c>
      <c r="H132" s="115">
        <v>0</v>
      </c>
      <c r="I132" s="116">
        <v>0</v>
      </c>
      <c r="J132" s="116">
        <v>0</v>
      </c>
      <c r="K132" s="117">
        <v>0</v>
      </c>
      <c r="L132" s="393"/>
      <c r="M132" s="393"/>
    </row>
    <row r="133" spans="1:54" x14ac:dyDescent="0.2">
      <c r="B133" s="119" t="s">
        <v>109</v>
      </c>
      <c r="C133" s="70" t="s">
        <v>110</v>
      </c>
      <c r="D133" s="77">
        <v>0</v>
      </c>
      <c r="E133" s="78">
        <v>0</v>
      </c>
      <c r="F133" s="78">
        <v>0</v>
      </c>
      <c r="G133" s="79">
        <v>0</v>
      </c>
      <c r="H133" s="80">
        <v>0</v>
      </c>
      <c r="I133" s="81">
        <v>0</v>
      </c>
      <c r="J133" s="81">
        <v>0</v>
      </c>
      <c r="K133" s="82">
        <v>0</v>
      </c>
      <c r="L133" s="393"/>
      <c r="M133" s="393"/>
      <c r="R133" s="60">
        <v>323</v>
      </c>
      <c r="T133" s="60">
        <v>323</v>
      </c>
    </row>
    <row r="134" spans="1:54" x14ac:dyDescent="0.2">
      <c r="B134" s="119"/>
      <c r="C134" s="70" t="s">
        <v>111</v>
      </c>
      <c r="D134" s="77">
        <v>0</v>
      </c>
      <c r="E134" s="78">
        <v>0</v>
      </c>
      <c r="F134" s="78">
        <v>0</v>
      </c>
      <c r="G134" s="79">
        <v>0</v>
      </c>
      <c r="H134" s="80">
        <v>0</v>
      </c>
      <c r="I134" s="81">
        <v>0</v>
      </c>
      <c r="J134" s="81">
        <v>0</v>
      </c>
      <c r="K134" s="82">
        <v>0</v>
      </c>
      <c r="L134" s="393"/>
      <c r="M134" s="393"/>
      <c r="R134" s="60">
        <v>324</v>
      </c>
      <c r="T134" s="60">
        <v>324</v>
      </c>
    </row>
    <row r="135" spans="1:54" x14ac:dyDescent="0.2">
      <c r="A135" s="57">
        <v>10</v>
      </c>
      <c r="B135" s="119"/>
      <c r="C135" s="70" t="s">
        <v>45</v>
      </c>
      <c r="D135" s="77">
        <v>0</v>
      </c>
      <c r="E135" s="78">
        <v>0</v>
      </c>
      <c r="F135" s="78">
        <v>0</v>
      </c>
      <c r="G135" s="79">
        <v>0</v>
      </c>
      <c r="H135" s="80">
        <v>0</v>
      </c>
      <c r="I135" s="81">
        <v>0</v>
      </c>
      <c r="J135" s="81">
        <v>0</v>
      </c>
      <c r="K135" s="82">
        <v>0</v>
      </c>
      <c r="L135" s="393"/>
      <c r="M135" s="393"/>
      <c r="R135" s="60">
        <v>325</v>
      </c>
      <c r="T135" s="60">
        <v>325</v>
      </c>
    </row>
    <row r="136" spans="1:54" x14ac:dyDescent="0.2">
      <c r="B136" s="119"/>
      <c r="C136" s="70" t="s">
        <v>46</v>
      </c>
      <c r="D136" s="77">
        <v>0</v>
      </c>
      <c r="E136" s="78">
        <v>0</v>
      </c>
      <c r="F136" s="78">
        <v>0</v>
      </c>
      <c r="G136" s="79">
        <v>0</v>
      </c>
      <c r="H136" s="80">
        <v>0</v>
      </c>
      <c r="I136" s="81">
        <v>0</v>
      </c>
      <c r="J136" s="81">
        <v>0</v>
      </c>
      <c r="K136" s="82">
        <v>0</v>
      </c>
      <c r="L136" s="393"/>
      <c r="M136" s="393"/>
      <c r="R136" s="60">
        <v>326</v>
      </c>
      <c r="T136" s="60">
        <v>326</v>
      </c>
    </row>
    <row r="137" spans="1:54" x14ac:dyDescent="0.2">
      <c r="B137" s="123" t="s">
        <v>113</v>
      </c>
      <c r="C137" s="91" t="s">
        <v>110</v>
      </c>
      <c r="D137" s="92">
        <v>0</v>
      </c>
      <c r="E137" s="93">
        <v>0</v>
      </c>
      <c r="F137" s="93">
        <v>0</v>
      </c>
      <c r="G137" s="94">
        <v>0</v>
      </c>
      <c r="H137" s="95">
        <v>0</v>
      </c>
      <c r="I137" s="96">
        <v>0</v>
      </c>
      <c r="J137" s="96">
        <v>0</v>
      </c>
      <c r="K137" s="97">
        <v>0</v>
      </c>
      <c r="L137" s="395"/>
      <c r="M137" s="395"/>
    </row>
    <row r="138" spans="1:54" x14ac:dyDescent="0.2">
      <c r="B138" s="123"/>
      <c r="C138" s="91" t="s">
        <v>111</v>
      </c>
      <c r="D138" s="92">
        <v>0</v>
      </c>
      <c r="E138" s="93">
        <v>0</v>
      </c>
      <c r="F138" s="93">
        <v>0</v>
      </c>
      <c r="G138" s="94">
        <v>0</v>
      </c>
      <c r="H138" s="95">
        <v>0</v>
      </c>
      <c r="I138" s="96">
        <v>0</v>
      </c>
      <c r="J138" s="96">
        <v>0</v>
      </c>
      <c r="K138" s="97">
        <v>0</v>
      </c>
      <c r="L138" s="395"/>
      <c r="M138" s="395"/>
    </row>
    <row r="139" spans="1:54" x14ac:dyDescent="0.2">
      <c r="B139" s="123"/>
      <c r="C139" s="91" t="s">
        <v>45</v>
      </c>
      <c r="D139" s="92">
        <v>0</v>
      </c>
      <c r="E139" s="93">
        <v>0</v>
      </c>
      <c r="F139" s="93">
        <v>0</v>
      </c>
      <c r="G139" s="94">
        <v>0</v>
      </c>
      <c r="H139" s="95">
        <v>0</v>
      </c>
      <c r="I139" s="96">
        <v>0</v>
      </c>
      <c r="J139" s="96">
        <v>0</v>
      </c>
      <c r="K139" s="97">
        <v>0</v>
      </c>
      <c r="L139" s="395"/>
      <c r="M139" s="395"/>
    </row>
    <row r="140" spans="1:54" x14ac:dyDescent="0.2">
      <c r="B140" s="124"/>
      <c r="C140" s="101" t="s">
        <v>46</v>
      </c>
      <c r="D140" s="102">
        <v>0</v>
      </c>
      <c r="E140" s="103">
        <v>0</v>
      </c>
      <c r="F140" s="103">
        <v>0</v>
      </c>
      <c r="G140" s="104">
        <v>0</v>
      </c>
      <c r="H140" s="105">
        <v>0</v>
      </c>
      <c r="I140" s="106">
        <v>0</v>
      </c>
      <c r="J140" s="106">
        <v>0</v>
      </c>
      <c r="K140" s="107">
        <v>0</v>
      </c>
      <c r="L140" s="395"/>
      <c r="M140" s="395"/>
    </row>
    <row r="141" spans="1:54" x14ac:dyDescent="0.2">
      <c r="B141" s="118"/>
      <c r="D141" s="89"/>
      <c r="E141" s="89"/>
      <c r="F141" s="89"/>
      <c r="G141" s="89"/>
      <c r="H141" s="89"/>
      <c r="I141" s="89"/>
      <c r="J141" s="89"/>
      <c r="K141" s="89"/>
      <c r="L141" s="394"/>
      <c r="M141" s="394"/>
    </row>
    <row r="142" spans="1:54" s="109" customFormat="1" ht="21" x14ac:dyDescent="0.2">
      <c r="A142" s="57"/>
      <c r="B142" s="110" t="s">
        <v>122</v>
      </c>
      <c r="C142" s="111"/>
      <c r="D142" s="374" t="s">
        <v>98</v>
      </c>
      <c r="E142" s="375"/>
      <c r="F142" s="375"/>
      <c r="G142" s="376"/>
      <c r="H142" s="377" t="s">
        <v>99</v>
      </c>
      <c r="I142" s="375"/>
      <c r="J142" s="375"/>
      <c r="K142" s="376"/>
      <c r="L142" s="395"/>
      <c r="M142" s="395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</row>
    <row r="143" spans="1:54" x14ac:dyDescent="0.2">
      <c r="B143" s="119"/>
      <c r="C143" s="68" t="s">
        <v>105</v>
      </c>
      <c r="D143" s="77">
        <v>0</v>
      </c>
      <c r="E143" s="78">
        <v>0</v>
      </c>
      <c r="F143" s="78">
        <v>0</v>
      </c>
      <c r="G143" s="79">
        <v>0</v>
      </c>
      <c r="H143" s="120">
        <v>0</v>
      </c>
      <c r="I143" s="121">
        <v>0</v>
      </c>
      <c r="J143" s="121">
        <v>0</v>
      </c>
      <c r="K143" s="122">
        <v>0</v>
      </c>
      <c r="L143" s="393"/>
      <c r="M143" s="393"/>
      <c r="R143" s="60">
        <v>335</v>
      </c>
      <c r="T143" s="60">
        <v>335</v>
      </c>
    </row>
    <row r="144" spans="1:54" x14ac:dyDescent="0.2">
      <c r="B144" s="119"/>
      <c r="C144" s="70" t="s">
        <v>115</v>
      </c>
      <c r="D144" s="112">
        <v>0</v>
      </c>
      <c r="E144" s="113">
        <v>0</v>
      </c>
      <c r="F144" s="113">
        <v>0</v>
      </c>
      <c r="G144" s="114">
        <v>0</v>
      </c>
      <c r="H144" s="115">
        <v>0</v>
      </c>
      <c r="I144" s="116">
        <v>0</v>
      </c>
      <c r="J144" s="116">
        <v>0</v>
      </c>
      <c r="K144" s="117">
        <v>0</v>
      </c>
      <c r="L144" s="393"/>
      <c r="M144" s="393"/>
    </row>
    <row r="145" spans="1:54" x14ac:dyDescent="0.2">
      <c r="B145" s="119" t="s">
        <v>109</v>
      </c>
      <c r="C145" s="70" t="s">
        <v>110</v>
      </c>
      <c r="D145" s="77">
        <v>0</v>
      </c>
      <c r="E145" s="78">
        <v>0</v>
      </c>
      <c r="F145" s="78">
        <v>0</v>
      </c>
      <c r="G145" s="79">
        <v>0</v>
      </c>
      <c r="H145" s="80">
        <v>0</v>
      </c>
      <c r="I145" s="81">
        <v>0</v>
      </c>
      <c r="J145" s="81">
        <v>0</v>
      </c>
      <c r="K145" s="82">
        <v>0</v>
      </c>
      <c r="L145" s="393"/>
      <c r="M145" s="393"/>
      <c r="R145" s="60">
        <v>350</v>
      </c>
      <c r="T145" s="60">
        <v>350</v>
      </c>
    </row>
    <row r="146" spans="1:54" x14ac:dyDescent="0.2">
      <c r="B146" s="119"/>
      <c r="C146" s="70" t="s">
        <v>111</v>
      </c>
      <c r="D146" s="77">
        <v>0</v>
      </c>
      <c r="E146" s="78">
        <v>0</v>
      </c>
      <c r="F146" s="78">
        <v>0</v>
      </c>
      <c r="G146" s="79">
        <v>0</v>
      </c>
      <c r="H146" s="80">
        <v>0</v>
      </c>
      <c r="I146" s="81">
        <v>0</v>
      </c>
      <c r="J146" s="81">
        <v>0</v>
      </c>
      <c r="K146" s="82">
        <v>0</v>
      </c>
      <c r="L146" s="393"/>
      <c r="M146" s="393"/>
      <c r="R146" s="60">
        <v>351</v>
      </c>
      <c r="T146" s="60">
        <v>351</v>
      </c>
    </row>
    <row r="147" spans="1:54" x14ac:dyDescent="0.2">
      <c r="A147" s="57">
        <v>11</v>
      </c>
      <c r="B147" s="119"/>
      <c r="C147" s="70" t="s">
        <v>45</v>
      </c>
      <c r="D147" s="77">
        <v>0</v>
      </c>
      <c r="E147" s="78">
        <v>0</v>
      </c>
      <c r="F147" s="78">
        <v>0</v>
      </c>
      <c r="G147" s="79">
        <v>0</v>
      </c>
      <c r="H147" s="80">
        <v>0</v>
      </c>
      <c r="I147" s="81">
        <v>0</v>
      </c>
      <c r="J147" s="81">
        <v>0</v>
      </c>
      <c r="K147" s="82">
        <v>0</v>
      </c>
      <c r="L147" s="393"/>
      <c r="M147" s="393"/>
      <c r="R147" s="60">
        <v>352</v>
      </c>
      <c r="T147" s="60">
        <v>352</v>
      </c>
    </row>
    <row r="148" spans="1:54" x14ac:dyDescent="0.2">
      <c r="B148" s="119"/>
      <c r="C148" s="70" t="s">
        <v>46</v>
      </c>
      <c r="D148" s="77">
        <v>0</v>
      </c>
      <c r="E148" s="78">
        <v>0</v>
      </c>
      <c r="F148" s="78">
        <v>0</v>
      </c>
      <c r="G148" s="79">
        <v>0</v>
      </c>
      <c r="H148" s="80">
        <v>0</v>
      </c>
      <c r="I148" s="81">
        <v>0</v>
      </c>
      <c r="J148" s="81">
        <v>0</v>
      </c>
      <c r="K148" s="82">
        <v>0</v>
      </c>
      <c r="L148" s="393"/>
      <c r="M148" s="393"/>
      <c r="R148" s="60">
        <v>353</v>
      </c>
      <c r="T148" s="60">
        <v>353</v>
      </c>
    </row>
    <row r="149" spans="1:54" x14ac:dyDescent="0.2">
      <c r="B149" s="123" t="s">
        <v>113</v>
      </c>
      <c r="C149" s="91" t="s">
        <v>110</v>
      </c>
      <c r="D149" s="92">
        <v>0</v>
      </c>
      <c r="E149" s="93">
        <v>0</v>
      </c>
      <c r="F149" s="93">
        <v>0</v>
      </c>
      <c r="G149" s="94">
        <v>0</v>
      </c>
      <c r="H149" s="95">
        <v>0</v>
      </c>
      <c r="I149" s="96">
        <v>0</v>
      </c>
      <c r="J149" s="96">
        <v>0</v>
      </c>
      <c r="K149" s="97">
        <v>0</v>
      </c>
      <c r="L149" s="395"/>
      <c r="M149" s="395"/>
    </row>
    <row r="150" spans="1:54" x14ac:dyDescent="0.2">
      <c r="B150" s="123"/>
      <c r="C150" s="91" t="s">
        <v>111</v>
      </c>
      <c r="D150" s="92">
        <v>0</v>
      </c>
      <c r="E150" s="93">
        <v>0</v>
      </c>
      <c r="F150" s="93">
        <v>0</v>
      </c>
      <c r="G150" s="94">
        <v>0</v>
      </c>
      <c r="H150" s="95">
        <v>0</v>
      </c>
      <c r="I150" s="96">
        <v>0</v>
      </c>
      <c r="J150" s="96">
        <v>0</v>
      </c>
      <c r="K150" s="97">
        <v>0</v>
      </c>
      <c r="L150" s="395"/>
      <c r="M150" s="395"/>
    </row>
    <row r="151" spans="1:54" x14ac:dyDescent="0.2">
      <c r="B151" s="123"/>
      <c r="C151" s="91" t="s">
        <v>45</v>
      </c>
      <c r="D151" s="92">
        <v>0</v>
      </c>
      <c r="E151" s="93">
        <v>0</v>
      </c>
      <c r="F151" s="93">
        <v>0</v>
      </c>
      <c r="G151" s="94">
        <v>0</v>
      </c>
      <c r="H151" s="95">
        <v>0</v>
      </c>
      <c r="I151" s="96">
        <v>0</v>
      </c>
      <c r="J151" s="96">
        <v>0</v>
      </c>
      <c r="K151" s="97">
        <v>0</v>
      </c>
      <c r="L151" s="395"/>
      <c r="M151" s="395"/>
    </row>
    <row r="152" spans="1:54" x14ac:dyDescent="0.2">
      <c r="B152" s="124"/>
      <c r="C152" s="101" t="s">
        <v>46</v>
      </c>
      <c r="D152" s="102">
        <v>0</v>
      </c>
      <c r="E152" s="103">
        <v>0</v>
      </c>
      <c r="F152" s="103">
        <v>0</v>
      </c>
      <c r="G152" s="104">
        <v>0</v>
      </c>
      <c r="H152" s="105">
        <v>0</v>
      </c>
      <c r="I152" s="106">
        <v>0</v>
      </c>
      <c r="J152" s="106">
        <v>0</v>
      </c>
      <c r="K152" s="107">
        <v>0</v>
      </c>
      <c r="L152" s="395"/>
      <c r="M152" s="395"/>
    </row>
    <row r="153" spans="1:54" x14ac:dyDescent="0.2">
      <c r="B153" s="118"/>
      <c r="D153" s="89"/>
      <c r="E153" s="89"/>
      <c r="F153" s="89"/>
      <c r="G153" s="89"/>
      <c r="H153" s="89"/>
      <c r="I153" s="89"/>
      <c r="J153" s="89"/>
      <c r="K153" s="89"/>
      <c r="L153" s="394"/>
      <c r="M153" s="394"/>
    </row>
    <row r="154" spans="1:54" s="109" customFormat="1" ht="21" x14ac:dyDescent="0.2">
      <c r="A154" s="57"/>
      <c r="B154" s="110" t="s">
        <v>122</v>
      </c>
      <c r="C154" s="111"/>
      <c r="D154" s="374" t="s">
        <v>98</v>
      </c>
      <c r="E154" s="375"/>
      <c r="F154" s="375"/>
      <c r="G154" s="376"/>
      <c r="H154" s="377" t="s">
        <v>99</v>
      </c>
      <c r="I154" s="375"/>
      <c r="J154" s="375"/>
      <c r="K154" s="376"/>
      <c r="L154" s="395"/>
      <c r="M154" s="395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60"/>
      <c r="AP154" s="60"/>
      <c r="AQ154" s="60"/>
      <c r="AR154" s="60"/>
      <c r="AS154" s="60"/>
      <c r="AT154" s="60"/>
      <c r="AU154" s="60"/>
      <c r="AV154" s="60"/>
      <c r="AW154" s="60"/>
      <c r="AX154" s="60"/>
      <c r="AY154" s="60"/>
      <c r="AZ154" s="60"/>
      <c r="BA154" s="60"/>
      <c r="BB154" s="60"/>
    </row>
    <row r="155" spans="1:54" x14ac:dyDescent="0.2">
      <c r="B155" s="119"/>
      <c r="C155" s="68" t="s">
        <v>105</v>
      </c>
      <c r="D155" s="77">
        <v>0</v>
      </c>
      <c r="E155" s="78">
        <v>0</v>
      </c>
      <c r="F155" s="78">
        <v>0</v>
      </c>
      <c r="G155" s="79">
        <v>0</v>
      </c>
      <c r="H155" s="120">
        <v>0</v>
      </c>
      <c r="I155" s="121">
        <v>0</v>
      </c>
      <c r="J155" s="121">
        <v>0</v>
      </c>
      <c r="K155" s="122">
        <v>0</v>
      </c>
      <c r="L155" s="393"/>
      <c r="M155" s="393"/>
      <c r="R155" s="60">
        <v>362</v>
      </c>
      <c r="T155" s="60">
        <v>362</v>
      </c>
    </row>
    <row r="156" spans="1:54" x14ac:dyDescent="0.2">
      <c r="B156" s="119"/>
      <c r="C156" s="70" t="s">
        <v>115</v>
      </c>
      <c r="D156" s="112">
        <v>0</v>
      </c>
      <c r="E156" s="113">
        <v>0</v>
      </c>
      <c r="F156" s="113">
        <v>0</v>
      </c>
      <c r="G156" s="114">
        <v>0</v>
      </c>
      <c r="H156" s="115">
        <v>0</v>
      </c>
      <c r="I156" s="116">
        <v>0</v>
      </c>
      <c r="J156" s="116">
        <v>0</v>
      </c>
      <c r="K156" s="117">
        <v>0</v>
      </c>
      <c r="L156" s="393"/>
      <c r="M156" s="393"/>
    </row>
    <row r="157" spans="1:54" x14ac:dyDescent="0.2">
      <c r="B157" s="119" t="s">
        <v>109</v>
      </c>
      <c r="C157" s="70" t="s">
        <v>110</v>
      </c>
      <c r="D157" s="77">
        <v>0</v>
      </c>
      <c r="E157" s="78">
        <v>0</v>
      </c>
      <c r="F157" s="78">
        <v>0</v>
      </c>
      <c r="G157" s="79">
        <v>0</v>
      </c>
      <c r="H157" s="80">
        <v>0</v>
      </c>
      <c r="I157" s="81">
        <v>0</v>
      </c>
      <c r="J157" s="81">
        <v>0</v>
      </c>
      <c r="K157" s="82">
        <v>0</v>
      </c>
      <c r="L157" s="393"/>
      <c r="M157" s="393"/>
      <c r="R157" s="60">
        <v>377</v>
      </c>
      <c r="T157" s="60">
        <v>377</v>
      </c>
    </row>
    <row r="158" spans="1:54" x14ac:dyDescent="0.2">
      <c r="B158" s="119"/>
      <c r="C158" s="70" t="s">
        <v>111</v>
      </c>
      <c r="D158" s="77">
        <v>0</v>
      </c>
      <c r="E158" s="78">
        <v>0</v>
      </c>
      <c r="F158" s="78">
        <v>0</v>
      </c>
      <c r="G158" s="79">
        <v>0</v>
      </c>
      <c r="H158" s="80">
        <v>0</v>
      </c>
      <c r="I158" s="81">
        <v>0</v>
      </c>
      <c r="J158" s="81">
        <v>0</v>
      </c>
      <c r="K158" s="82">
        <v>0</v>
      </c>
      <c r="L158" s="393"/>
      <c r="M158" s="393"/>
      <c r="R158" s="60">
        <v>378</v>
      </c>
      <c r="T158" s="60">
        <v>378</v>
      </c>
    </row>
    <row r="159" spans="1:54" x14ac:dyDescent="0.2">
      <c r="B159" s="119"/>
      <c r="C159" s="70" t="s">
        <v>45</v>
      </c>
      <c r="D159" s="77">
        <v>0</v>
      </c>
      <c r="E159" s="78">
        <v>0</v>
      </c>
      <c r="F159" s="78">
        <v>0</v>
      </c>
      <c r="G159" s="79">
        <v>0</v>
      </c>
      <c r="H159" s="80">
        <v>0</v>
      </c>
      <c r="I159" s="81">
        <v>0</v>
      </c>
      <c r="J159" s="81">
        <v>0</v>
      </c>
      <c r="K159" s="82">
        <v>0</v>
      </c>
      <c r="L159" s="393"/>
      <c r="M159" s="393"/>
      <c r="R159" s="60">
        <v>379</v>
      </c>
      <c r="T159" s="60">
        <v>379</v>
      </c>
    </row>
    <row r="160" spans="1:54" x14ac:dyDescent="0.2">
      <c r="A160" s="57">
        <v>12</v>
      </c>
      <c r="B160" s="119"/>
      <c r="C160" s="70" t="s">
        <v>46</v>
      </c>
      <c r="D160" s="77">
        <v>0</v>
      </c>
      <c r="E160" s="78">
        <v>0</v>
      </c>
      <c r="F160" s="78">
        <v>0</v>
      </c>
      <c r="G160" s="79">
        <v>0</v>
      </c>
      <c r="H160" s="80">
        <v>0</v>
      </c>
      <c r="I160" s="81">
        <v>0</v>
      </c>
      <c r="J160" s="81">
        <v>0</v>
      </c>
      <c r="K160" s="82">
        <v>0</v>
      </c>
      <c r="L160" s="393"/>
      <c r="M160" s="393"/>
      <c r="R160" s="60">
        <v>380</v>
      </c>
      <c r="T160" s="60">
        <v>380</v>
      </c>
    </row>
    <row r="161" spans="1:54" x14ac:dyDescent="0.2">
      <c r="B161" s="123" t="s">
        <v>113</v>
      </c>
      <c r="C161" s="91" t="s">
        <v>110</v>
      </c>
      <c r="D161" s="92">
        <v>0</v>
      </c>
      <c r="E161" s="93">
        <v>0</v>
      </c>
      <c r="F161" s="93">
        <v>0</v>
      </c>
      <c r="G161" s="94">
        <v>0</v>
      </c>
      <c r="H161" s="95">
        <v>0</v>
      </c>
      <c r="I161" s="96">
        <v>0</v>
      </c>
      <c r="J161" s="96">
        <v>0</v>
      </c>
      <c r="K161" s="97">
        <v>0</v>
      </c>
      <c r="L161" s="395"/>
      <c r="M161" s="395"/>
    </row>
    <row r="162" spans="1:54" x14ac:dyDescent="0.2">
      <c r="B162" s="123"/>
      <c r="C162" s="91" t="s">
        <v>111</v>
      </c>
      <c r="D162" s="92">
        <v>0</v>
      </c>
      <c r="E162" s="93">
        <v>0</v>
      </c>
      <c r="F162" s="93">
        <v>0</v>
      </c>
      <c r="G162" s="94">
        <v>0</v>
      </c>
      <c r="H162" s="95">
        <v>0</v>
      </c>
      <c r="I162" s="96">
        <v>0</v>
      </c>
      <c r="J162" s="96">
        <v>0</v>
      </c>
      <c r="K162" s="97">
        <v>0</v>
      </c>
      <c r="L162" s="395"/>
      <c r="M162" s="395"/>
    </row>
    <row r="163" spans="1:54" x14ac:dyDescent="0.2">
      <c r="B163" s="123"/>
      <c r="C163" s="91" t="s">
        <v>45</v>
      </c>
      <c r="D163" s="92">
        <v>0</v>
      </c>
      <c r="E163" s="93">
        <v>0</v>
      </c>
      <c r="F163" s="93">
        <v>0</v>
      </c>
      <c r="G163" s="94">
        <v>0</v>
      </c>
      <c r="H163" s="95">
        <v>0</v>
      </c>
      <c r="I163" s="96">
        <v>0</v>
      </c>
      <c r="J163" s="96">
        <v>0</v>
      </c>
      <c r="K163" s="97">
        <v>0</v>
      </c>
      <c r="L163" s="395"/>
      <c r="M163" s="395"/>
    </row>
    <row r="164" spans="1:54" x14ac:dyDescent="0.2">
      <c r="B164" s="124"/>
      <c r="C164" s="101" t="s">
        <v>46</v>
      </c>
      <c r="D164" s="102">
        <v>0</v>
      </c>
      <c r="E164" s="103">
        <v>0</v>
      </c>
      <c r="F164" s="103">
        <v>0</v>
      </c>
      <c r="G164" s="104">
        <v>0</v>
      </c>
      <c r="H164" s="105">
        <v>0</v>
      </c>
      <c r="I164" s="106">
        <v>0</v>
      </c>
      <c r="J164" s="106">
        <v>0</v>
      </c>
      <c r="K164" s="107">
        <v>0</v>
      </c>
      <c r="L164" s="395"/>
      <c r="M164" s="395"/>
    </row>
    <row r="165" spans="1:54" x14ac:dyDescent="0.2">
      <c r="B165" s="118"/>
      <c r="D165" s="89"/>
      <c r="E165" s="89"/>
      <c r="F165" s="89"/>
      <c r="G165" s="89"/>
      <c r="H165" s="89"/>
      <c r="I165" s="89"/>
      <c r="J165" s="89"/>
      <c r="K165" s="89"/>
      <c r="L165" s="394"/>
      <c r="M165" s="394"/>
    </row>
    <row r="166" spans="1:54" s="109" customFormat="1" ht="21" x14ac:dyDescent="0.2">
      <c r="A166" s="57"/>
      <c r="B166" s="110" t="s">
        <v>122</v>
      </c>
      <c r="C166" s="111"/>
      <c r="D166" s="374" t="s">
        <v>98</v>
      </c>
      <c r="E166" s="375"/>
      <c r="F166" s="375"/>
      <c r="G166" s="376"/>
      <c r="H166" s="377" t="s">
        <v>99</v>
      </c>
      <c r="I166" s="375"/>
      <c r="J166" s="375"/>
      <c r="K166" s="376"/>
      <c r="L166" s="395"/>
      <c r="M166" s="395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60"/>
      <c r="AN166" s="60"/>
      <c r="AO166" s="60"/>
      <c r="AP166" s="60"/>
      <c r="AQ166" s="60"/>
      <c r="AR166" s="60"/>
      <c r="AS166" s="60"/>
      <c r="AT166" s="60"/>
      <c r="AU166" s="60"/>
      <c r="AV166" s="60"/>
      <c r="AW166" s="60"/>
      <c r="AX166" s="60"/>
      <c r="AY166" s="60"/>
      <c r="AZ166" s="60"/>
      <c r="BA166" s="60"/>
      <c r="BB166" s="60"/>
    </row>
    <row r="167" spans="1:54" x14ac:dyDescent="0.2">
      <c r="B167" s="119"/>
      <c r="C167" s="68" t="s">
        <v>105</v>
      </c>
      <c r="D167" s="77">
        <v>0</v>
      </c>
      <c r="E167" s="78">
        <v>0</v>
      </c>
      <c r="F167" s="78">
        <v>0</v>
      </c>
      <c r="G167" s="79">
        <v>0</v>
      </c>
      <c r="H167" s="120">
        <v>0</v>
      </c>
      <c r="I167" s="121">
        <v>0</v>
      </c>
      <c r="J167" s="121">
        <v>0</v>
      </c>
      <c r="K167" s="122">
        <v>0</v>
      </c>
      <c r="L167" s="393"/>
      <c r="M167" s="393"/>
      <c r="R167" s="60">
        <v>389</v>
      </c>
      <c r="T167" s="60">
        <v>389</v>
      </c>
    </row>
    <row r="168" spans="1:54" x14ac:dyDescent="0.2">
      <c r="B168" s="119"/>
      <c r="C168" s="70" t="s">
        <v>115</v>
      </c>
      <c r="D168" s="112">
        <v>0</v>
      </c>
      <c r="E168" s="113">
        <v>0</v>
      </c>
      <c r="F168" s="113">
        <v>0</v>
      </c>
      <c r="G168" s="114">
        <v>0</v>
      </c>
      <c r="H168" s="115">
        <v>0</v>
      </c>
      <c r="I168" s="116">
        <v>0</v>
      </c>
      <c r="J168" s="116">
        <v>0</v>
      </c>
      <c r="K168" s="117">
        <v>0</v>
      </c>
      <c r="L168" s="393"/>
      <c r="M168" s="393"/>
    </row>
    <row r="169" spans="1:54" x14ac:dyDescent="0.2">
      <c r="B169" s="119" t="s">
        <v>109</v>
      </c>
      <c r="C169" s="70" t="s">
        <v>110</v>
      </c>
      <c r="D169" s="77">
        <v>0</v>
      </c>
      <c r="E169" s="78">
        <v>0</v>
      </c>
      <c r="F169" s="78">
        <v>0</v>
      </c>
      <c r="G169" s="79">
        <v>0</v>
      </c>
      <c r="H169" s="80">
        <v>0</v>
      </c>
      <c r="I169" s="81">
        <v>0</v>
      </c>
      <c r="J169" s="81">
        <v>0</v>
      </c>
      <c r="K169" s="82">
        <v>0</v>
      </c>
      <c r="L169" s="393"/>
      <c r="M169" s="393"/>
      <c r="R169" s="60">
        <v>404</v>
      </c>
      <c r="T169" s="60">
        <v>404</v>
      </c>
    </row>
    <row r="170" spans="1:54" x14ac:dyDescent="0.2">
      <c r="B170" s="119"/>
      <c r="C170" s="70" t="s">
        <v>111</v>
      </c>
      <c r="D170" s="77">
        <v>0</v>
      </c>
      <c r="E170" s="78">
        <v>0</v>
      </c>
      <c r="F170" s="78">
        <v>0</v>
      </c>
      <c r="G170" s="79">
        <v>0</v>
      </c>
      <c r="H170" s="80">
        <v>0</v>
      </c>
      <c r="I170" s="81">
        <v>0</v>
      </c>
      <c r="J170" s="81">
        <v>0</v>
      </c>
      <c r="K170" s="82">
        <v>0</v>
      </c>
      <c r="L170" s="393"/>
      <c r="M170" s="393"/>
      <c r="R170" s="60">
        <v>405</v>
      </c>
      <c r="T170" s="60">
        <v>405</v>
      </c>
    </row>
    <row r="171" spans="1:54" x14ac:dyDescent="0.2">
      <c r="A171" s="57">
        <v>13</v>
      </c>
      <c r="B171" s="119"/>
      <c r="C171" s="70" t="s">
        <v>45</v>
      </c>
      <c r="D171" s="77">
        <v>0</v>
      </c>
      <c r="E171" s="78">
        <v>0</v>
      </c>
      <c r="F171" s="78">
        <v>0</v>
      </c>
      <c r="G171" s="79">
        <v>0</v>
      </c>
      <c r="H171" s="80">
        <v>0</v>
      </c>
      <c r="I171" s="81">
        <v>0</v>
      </c>
      <c r="J171" s="81">
        <v>0</v>
      </c>
      <c r="K171" s="82">
        <v>0</v>
      </c>
      <c r="L171" s="393"/>
      <c r="M171" s="393"/>
      <c r="R171" s="60">
        <v>406</v>
      </c>
      <c r="T171" s="60">
        <v>406</v>
      </c>
    </row>
    <row r="172" spans="1:54" x14ac:dyDescent="0.2">
      <c r="B172" s="119"/>
      <c r="C172" s="70" t="s">
        <v>46</v>
      </c>
      <c r="D172" s="77">
        <v>0</v>
      </c>
      <c r="E172" s="78">
        <v>0</v>
      </c>
      <c r="F172" s="78">
        <v>0</v>
      </c>
      <c r="G172" s="79">
        <v>0</v>
      </c>
      <c r="H172" s="80">
        <v>0</v>
      </c>
      <c r="I172" s="81">
        <v>0</v>
      </c>
      <c r="J172" s="81">
        <v>0</v>
      </c>
      <c r="K172" s="82">
        <v>0</v>
      </c>
      <c r="L172" s="393"/>
      <c r="M172" s="393"/>
      <c r="R172" s="60">
        <v>407</v>
      </c>
      <c r="T172" s="60">
        <v>407</v>
      </c>
    </row>
    <row r="173" spans="1:54" x14ac:dyDescent="0.2">
      <c r="B173" s="123" t="s">
        <v>113</v>
      </c>
      <c r="C173" s="91" t="s">
        <v>110</v>
      </c>
      <c r="D173" s="92">
        <v>0</v>
      </c>
      <c r="E173" s="93">
        <v>0</v>
      </c>
      <c r="F173" s="93">
        <v>0</v>
      </c>
      <c r="G173" s="94">
        <v>0</v>
      </c>
      <c r="H173" s="95">
        <v>0</v>
      </c>
      <c r="I173" s="96">
        <v>0</v>
      </c>
      <c r="J173" s="96">
        <v>0</v>
      </c>
      <c r="K173" s="97">
        <v>0</v>
      </c>
      <c r="L173" s="395"/>
      <c r="M173" s="395"/>
    </row>
    <row r="174" spans="1:54" x14ac:dyDescent="0.2">
      <c r="B174" s="123"/>
      <c r="C174" s="91" t="s">
        <v>111</v>
      </c>
      <c r="D174" s="92">
        <v>0</v>
      </c>
      <c r="E174" s="93">
        <v>0</v>
      </c>
      <c r="F174" s="93">
        <v>0</v>
      </c>
      <c r="G174" s="94">
        <v>0</v>
      </c>
      <c r="H174" s="95">
        <v>0</v>
      </c>
      <c r="I174" s="96">
        <v>0</v>
      </c>
      <c r="J174" s="96">
        <v>0</v>
      </c>
      <c r="K174" s="97">
        <v>0</v>
      </c>
      <c r="L174" s="395"/>
      <c r="M174" s="395"/>
    </row>
    <row r="175" spans="1:54" x14ac:dyDescent="0.2">
      <c r="B175" s="123"/>
      <c r="C175" s="91" t="s">
        <v>45</v>
      </c>
      <c r="D175" s="92">
        <v>0</v>
      </c>
      <c r="E175" s="93">
        <v>0</v>
      </c>
      <c r="F175" s="93">
        <v>0</v>
      </c>
      <c r="G175" s="94">
        <v>0</v>
      </c>
      <c r="H175" s="95">
        <v>0</v>
      </c>
      <c r="I175" s="96">
        <v>0</v>
      </c>
      <c r="J175" s="96">
        <v>0</v>
      </c>
      <c r="K175" s="97">
        <v>0</v>
      </c>
      <c r="L175" s="395"/>
      <c r="M175" s="395"/>
    </row>
    <row r="176" spans="1:54" x14ac:dyDescent="0.2">
      <c r="B176" s="124"/>
      <c r="C176" s="101" t="s">
        <v>46</v>
      </c>
      <c r="D176" s="102">
        <v>0</v>
      </c>
      <c r="E176" s="103">
        <v>0</v>
      </c>
      <c r="F176" s="103">
        <v>0</v>
      </c>
      <c r="G176" s="104">
        <v>0</v>
      </c>
      <c r="H176" s="105">
        <v>0</v>
      </c>
      <c r="I176" s="106">
        <v>0</v>
      </c>
      <c r="J176" s="106">
        <v>0</v>
      </c>
      <c r="K176" s="107">
        <v>0</v>
      </c>
      <c r="L176" s="395"/>
      <c r="M176" s="395"/>
    </row>
    <row r="177" spans="1:54" x14ac:dyDescent="0.2">
      <c r="B177" s="118"/>
      <c r="D177" s="89"/>
      <c r="E177" s="89"/>
      <c r="F177" s="89"/>
      <c r="G177" s="89"/>
      <c r="H177" s="89"/>
      <c r="I177" s="89"/>
      <c r="J177" s="89"/>
      <c r="K177" s="89"/>
      <c r="L177" s="394"/>
      <c r="M177" s="394"/>
    </row>
    <row r="178" spans="1:54" s="109" customFormat="1" ht="21" x14ac:dyDescent="0.2">
      <c r="A178" s="57"/>
      <c r="B178" s="110" t="s">
        <v>122</v>
      </c>
      <c r="C178" s="111"/>
      <c r="D178" s="374" t="s">
        <v>98</v>
      </c>
      <c r="E178" s="375"/>
      <c r="F178" s="375"/>
      <c r="G178" s="376"/>
      <c r="H178" s="377" t="s">
        <v>99</v>
      </c>
      <c r="I178" s="375"/>
      <c r="J178" s="375"/>
      <c r="K178" s="376"/>
      <c r="L178" s="395"/>
      <c r="M178" s="395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60"/>
      <c r="AP178" s="60"/>
      <c r="AQ178" s="60"/>
      <c r="AR178" s="60"/>
      <c r="AS178" s="60"/>
      <c r="AT178" s="60"/>
      <c r="AU178" s="60"/>
      <c r="AV178" s="60"/>
      <c r="AW178" s="60"/>
      <c r="AX178" s="60"/>
      <c r="AY178" s="60"/>
      <c r="AZ178" s="60"/>
      <c r="BA178" s="60"/>
      <c r="BB178" s="60"/>
    </row>
    <row r="179" spans="1:54" x14ac:dyDescent="0.2">
      <c r="B179" s="119"/>
      <c r="C179" s="68" t="s">
        <v>105</v>
      </c>
      <c r="D179" s="77">
        <v>0</v>
      </c>
      <c r="E179" s="78">
        <v>0</v>
      </c>
      <c r="F179" s="78">
        <v>0</v>
      </c>
      <c r="G179" s="79">
        <v>0</v>
      </c>
      <c r="H179" s="120">
        <v>0</v>
      </c>
      <c r="I179" s="121">
        <v>0</v>
      </c>
      <c r="J179" s="121">
        <v>0</v>
      </c>
      <c r="K179" s="122">
        <v>0</v>
      </c>
      <c r="L179" s="393"/>
      <c r="M179" s="393"/>
      <c r="R179" s="60">
        <v>416</v>
      </c>
      <c r="T179" s="60">
        <v>416</v>
      </c>
    </row>
    <row r="180" spans="1:54" x14ac:dyDescent="0.2">
      <c r="B180" s="119"/>
      <c r="C180" s="70" t="s">
        <v>115</v>
      </c>
      <c r="D180" s="112">
        <v>0</v>
      </c>
      <c r="E180" s="113">
        <v>0</v>
      </c>
      <c r="F180" s="113">
        <v>0</v>
      </c>
      <c r="G180" s="114">
        <v>0</v>
      </c>
      <c r="H180" s="115">
        <v>0</v>
      </c>
      <c r="I180" s="116">
        <v>0</v>
      </c>
      <c r="J180" s="116">
        <v>0</v>
      </c>
      <c r="K180" s="117">
        <v>0</v>
      </c>
      <c r="L180" s="393"/>
      <c r="M180" s="393"/>
    </row>
    <row r="181" spans="1:54" x14ac:dyDescent="0.2">
      <c r="B181" s="119" t="s">
        <v>109</v>
      </c>
      <c r="C181" s="70" t="s">
        <v>110</v>
      </c>
      <c r="D181" s="77">
        <v>0</v>
      </c>
      <c r="E181" s="78">
        <v>0</v>
      </c>
      <c r="F181" s="78">
        <v>0</v>
      </c>
      <c r="G181" s="79">
        <v>0</v>
      </c>
      <c r="H181" s="80">
        <v>0</v>
      </c>
      <c r="I181" s="81">
        <v>0</v>
      </c>
      <c r="J181" s="81">
        <v>0</v>
      </c>
      <c r="K181" s="82">
        <v>0</v>
      </c>
      <c r="L181" s="393"/>
      <c r="M181" s="393"/>
      <c r="R181" s="60">
        <v>431</v>
      </c>
      <c r="T181" s="60">
        <v>431</v>
      </c>
    </row>
    <row r="182" spans="1:54" x14ac:dyDescent="0.2">
      <c r="B182" s="119"/>
      <c r="C182" s="70" t="s">
        <v>111</v>
      </c>
      <c r="D182" s="77">
        <v>0</v>
      </c>
      <c r="E182" s="78">
        <v>0</v>
      </c>
      <c r="F182" s="78">
        <v>0</v>
      </c>
      <c r="G182" s="79">
        <v>0</v>
      </c>
      <c r="H182" s="80">
        <v>0</v>
      </c>
      <c r="I182" s="81">
        <v>0</v>
      </c>
      <c r="J182" s="81">
        <v>0</v>
      </c>
      <c r="K182" s="82">
        <v>0</v>
      </c>
      <c r="L182" s="393"/>
      <c r="M182" s="393"/>
      <c r="R182" s="60">
        <v>432</v>
      </c>
      <c r="T182" s="60">
        <v>432</v>
      </c>
    </row>
    <row r="183" spans="1:54" x14ac:dyDescent="0.2">
      <c r="A183" s="57">
        <v>14</v>
      </c>
      <c r="B183" s="119"/>
      <c r="C183" s="70" t="s">
        <v>45</v>
      </c>
      <c r="D183" s="77">
        <v>0</v>
      </c>
      <c r="E183" s="78">
        <v>0</v>
      </c>
      <c r="F183" s="78">
        <v>0</v>
      </c>
      <c r="G183" s="79">
        <v>0</v>
      </c>
      <c r="H183" s="80">
        <v>0</v>
      </c>
      <c r="I183" s="81">
        <v>0</v>
      </c>
      <c r="J183" s="81">
        <v>0</v>
      </c>
      <c r="K183" s="82">
        <v>0</v>
      </c>
      <c r="L183" s="393"/>
      <c r="M183" s="393"/>
      <c r="R183" s="60">
        <v>433</v>
      </c>
      <c r="T183" s="60">
        <v>433</v>
      </c>
    </row>
    <row r="184" spans="1:54" x14ac:dyDescent="0.2">
      <c r="B184" s="119"/>
      <c r="C184" s="70" t="s">
        <v>46</v>
      </c>
      <c r="D184" s="77">
        <v>0</v>
      </c>
      <c r="E184" s="78">
        <v>0</v>
      </c>
      <c r="F184" s="78">
        <v>0</v>
      </c>
      <c r="G184" s="79">
        <v>0</v>
      </c>
      <c r="H184" s="80">
        <v>0</v>
      </c>
      <c r="I184" s="81">
        <v>0</v>
      </c>
      <c r="J184" s="81">
        <v>0</v>
      </c>
      <c r="K184" s="82">
        <v>0</v>
      </c>
      <c r="L184" s="393"/>
      <c r="M184" s="393"/>
      <c r="R184" s="60">
        <v>434</v>
      </c>
      <c r="T184" s="60">
        <v>434</v>
      </c>
    </row>
    <row r="185" spans="1:54" x14ac:dyDescent="0.2">
      <c r="B185" s="123" t="s">
        <v>113</v>
      </c>
      <c r="C185" s="91" t="s">
        <v>110</v>
      </c>
      <c r="D185" s="92">
        <v>0</v>
      </c>
      <c r="E185" s="93">
        <v>0</v>
      </c>
      <c r="F185" s="93">
        <v>0</v>
      </c>
      <c r="G185" s="94">
        <v>0</v>
      </c>
      <c r="H185" s="95">
        <v>0</v>
      </c>
      <c r="I185" s="96">
        <v>0</v>
      </c>
      <c r="J185" s="96">
        <v>0</v>
      </c>
      <c r="K185" s="97">
        <v>0</v>
      </c>
      <c r="L185" s="395"/>
      <c r="M185" s="395"/>
    </row>
    <row r="186" spans="1:54" x14ac:dyDescent="0.2">
      <c r="B186" s="123"/>
      <c r="C186" s="91" t="s">
        <v>111</v>
      </c>
      <c r="D186" s="92">
        <v>0</v>
      </c>
      <c r="E186" s="93">
        <v>0</v>
      </c>
      <c r="F186" s="93">
        <v>0</v>
      </c>
      <c r="G186" s="94">
        <v>0</v>
      </c>
      <c r="H186" s="95">
        <v>0</v>
      </c>
      <c r="I186" s="96">
        <v>0</v>
      </c>
      <c r="J186" s="96">
        <v>0</v>
      </c>
      <c r="K186" s="97">
        <v>0</v>
      </c>
      <c r="L186" s="395"/>
      <c r="M186" s="395"/>
    </row>
    <row r="187" spans="1:54" x14ac:dyDescent="0.2">
      <c r="B187" s="123"/>
      <c r="C187" s="91" t="s">
        <v>45</v>
      </c>
      <c r="D187" s="92">
        <v>0</v>
      </c>
      <c r="E187" s="93">
        <v>0</v>
      </c>
      <c r="F187" s="93">
        <v>0</v>
      </c>
      <c r="G187" s="94">
        <v>0</v>
      </c>
      <c r="H187" s="95">
        <v>0</v>
      </c>
      <c r="I187" s="96">
        <v>0</v>
      </c>
      <c r="J187" s="96">
        <v>0</v>
      </c>
      <c r="K187" s="97">
        <v>0</v>
      </c>
      <c r="L187" s="395"/>
      <c r="M187" s="395"/>
    </row>
    <row r="188" spans="1:54" x14ac:dyDescent="0.2">
      <c r="B188" s="124"/>
      <c r="C188" s="101" t="s">
        <v>46</v>
      </c>
      <c r="D188" s="102">
        <v>0</v>
      </c>
      <c r="E188" s="103">
        <v>0</v>
      </c>
      <c r="F188" s="103">
        <v>0</v>
      </c>
      <c r="G188" s="104">
        <v>0</v>
      </c>
      <c r="H188" s="105">
        <v>0</v>
      </c>
      <c r="I188" s="106">
        <v>0</v>
      </c>
      <c r="J188" s="106">
        <v>0</v>
      </c>
      <c r="K188" s="107">
        <v>0</v>
      </c>
      <c r="L188" s="395"/>
      <c r="M188" s="395"/>
    </row>
    <row r="189" spans="1:54" x14ac:dyDescent="0.2">
      <c r="B189" s="118"/>
      <c r="D189" s="89"/>
      <c r="E189" s="89"/>
      <c r="F189" s="89"/>
      <c r="G189" s="89"/>
      <c r="H189" s="89"/>
      <c r="I189" s="89"/>
      <c r="J189" s="89"/>
      <c r="K189" s="89"/>
      <c r="L189" s="394"/>
      <c r="M189" s="394"/>
    </row>
    <row r="190" spans="1:54" s="109" customFormat="1" ht="21" x14ac:dyDescent="0.2">
      <c r="A190" s="57"/>
      <c r="B190" s="110" t="s">
        <v>122</v>
      </c>
      <c r="C190" s="111"/>
      <c r="D190" s="374" t="s">
        <v>98</v>
      </c>
      <c r="E190" s="375"/>
      <c r="F190" s="375"/>
      <c r="G190" s="376"/>
      <c r="H190" s="377" t="s">
        <v>99</v>
      </c>
      <c r="I190" s="375"/>
      <c r="J190" s="375"/>
      <c r="K190" s="376"/>
      <c r="L190" s="395"/>
      <c r="M190" s="395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60"/>
      <c r="AN190" s="60"/>
      <c r="AO190" s="60"/>
      <c r="AP190" s="60"/>
      <c r="AQ190" s="60"/>
      <c r="AR190" s="60"/>
      <c r="AS190" s="60"/>
      <c r="AT190" s="60"/>
      <c r="AU190" s="60"/>
      <c r="AV190" s="60"/>
      <c r="AW190" s="60"/>
      <c r="AX190" s="60"/>
      <c r="AY190" s="60"/>
      <c r="AZ190" s="60"/>
      <c r="BA190" s="60"/>
      <c r="BB190" s="60"/>
    </row>
    <row r="191" spans="1:54" x14ac:dyDescent="0.2">
      <c r="B191" s="119"/>
      <c r="C191" s="68" t="s">
        <v>105</v>
      </c>
      <c r="D191" s="77">
        <v>0</v>
      </c>
      <c r="E191" s="78">
        <v>0</v>
      </c>
      <c r="F191" s="78">
        <v>0</v>
      </c>
      <c r="G191" s="79">
        <v>0</v>
      </c>
      <c r="H191" s="120">
        <v>0</v>
      </c>
      <c r="I191" s="121">
        <v>0</v>
      </c>
      <c r="J191" s="121">
        <v>0</v>
      </c>
      <c r="K191" s="122">
        <v>0</v>
      </c>
      <c r="L191" s="393"/>
      <c r="M191" s="393"/>
      <c r="R191" s="60">
        <v>443</v>
      </c>
      <c r="T191" s="60">
        <v>443</v>
      </c>
    </row>
    <row r="192" spans="1:54" ht="12.75" customHeight="1" x14ac:dyDescent="0.2">
      <c r="B192" s="119"/>
      <c r="C192" s="70" t="s">
        <v>115</v>
      </c>
      <c r="D192" s="112">
        <v>0</v>
      </c>
      <c r="E192" s="113">
        <v>0</v>
      </c>
      <c r="F192" s="113">
        <v>0</v>
      </c>
      <c r="G192" s="114">
        <v>0</v>
      </c>
      <c r="H192" s="115">
        <v>0</v>
      </c>
      <c r="I192" s="116">
        <v>0</v>
      </c>
      <c r="J192" s="116">
        <v>0</v>
      </c>
      <c r="K192" s="117">
        <v>0</v>
      </c>
      <c r="L192" s="393"/>
      <c r="M192" s="393"/>
    </row>
    <row r="193" spans="1:54" ht="12.75" customHeight="1" x14ac:dyDescent="0.2">
      <c r="B193" s="119" t="s">
        <v>109</v>
      </c>
      <c r="C193" s="70" t="s">
        <v>110</v>
      </c>
      <c r="D193" s="77">
        <v>0</v>
      </c>
      <c r="E193" s="78">
        <v>0</v>
      </c>
      <c r="F193" s="78">
        <v>0</v>
      </c>
      <c r="G193" s="79">
        <v>0</v>
      </c>
      <c r="H193" s="80">
        <v>0</v>
      </c>
      <c r="I193" s="81">
        <v>0</v>
      </c>
      <c r="J193" s="81">
        <v>0</v>
      </c>
      <c r="K193" s="82">
        <v>0</v>
      </c>
      <c r="L193" s="393"/>
      <c r="M193" s="393"/>
      <c r="R193" s="60">
        <v>458</v>
      </c>
      <c r="T193" s="60">
        <v>458</v>
      </c>
    </row>
    <row r="194" spans="1:54" ht="12.75" customHeight="1" x14ac:dyDescent="0.2">
      <c r="B194" s="119"/>
      <c r="C194" s="70" t="s">
        <v>111</v>
      </c>
      <c r="D194" s="77">
        <v>0</v>
      </c>
      <c r="E194" s="78">
        <v>0</v>
      </c>
      <c r="F194" s="78">
        <v>0</v>
      </c>
      <c r="G194" s="79">
        <v>0</v>
      </c>
      <c r="H194" s="80">
        <v>0</v>
      </c>
      <c r="I194" s="81">
        <v>0</v>
      </c>
      <c r="J194" s="81">
        <v>0</v>
      </c>
      <c r="K194" s="82">
        <v>0</v>
      </c>
      <c r="L194" s="393"/>
      <c r="M194" s="393"/>
      <c r="R194" s="60">
        <v>459</v>
      </c>
      <c r="T194" s="60">
        <v>459</v>
      </c>
    </row>
    <row r="195" spans="1:54" ht="12.75" customHeight="1" x14ac:dyDescent="0.2">
      <c r="A195" s="57">
        <v>15</v>
      </c>
      <c r="B195" s="119"/>
      <c r="C195" s="70" t="s">
        <v>45</v>
      </c>
      <c r="D195" s="77">
        <v>0</v>
      </c>
      <c r="E195" s="78">
        <v>0</v>
      </c>
      <c r="F195" s="78">
        <v>0</v>
      </c>
      <c r="G195" s="79">
        <v>0</v>
      </c>
      <c r="H195" s="80">
        <v>0</v>
      </c>
      <c r="I195" s="81">
        <v>0</v>
      </c>
      <c r="J195" s="81">
        <v>0</v>
      </c>
      <c r="K195" s="82">
        <v>0</v>
      </c>
      <c r="L195" s="393"/>
      <c r="M195" s="393"/>
      <c r="R195" s="60">
        <v>460</v>
      </c>
      <c r="T195" s="60">
        <v>460</v>
      </c>
    </row>
    <row r="196" spans="1:54" ht="12.75" customHeight="1" x14ac:dyDescent="0.2">
      <c r="B196" s="119"/>
      <c r="C196" s="70" t="s">
        <v>46</v>
      </c>
      <c r="D196" s="77">
        <v>0</v>
      </c>
      <c r="E196" s="78">
        <v>0</v>
      </c>
      <c r="F196" s="78">
        <v>0</v>
      </c>
      <c r="G196" s="79">
        <v>0</v>
      </c>
      <c r="H196" s="80">
        <v>0</v>
      </c>
      <c r="I196" s="81">
        <v>0</v>
      </c>
      <c r="J196" s="81">
        <v>0</v>
      </c>
      <c r="K196" s="82">
        <v>0</v>
      </c>
      <c r="L196" s="393"/>
      <c r="M196" s="393"/>
      <c r="R196" s="60">
        <v>461</v>
      </c>
      <c r="T196" s="60">
        <v>461</v>
      </c>
    </row>
    <row r="197" spans="1:54" ht="12.75" customHeight="1" x14ac:dyDescent="0.2">
      <c r="B197" s="123" t="s">
        <v>113</v>
      </c>
      <c r="C197" s="91" t="s">
        <v>110</v>
      </c>
      <c r="D197" s="92">
        <v>0</v>
      </c>
      <c r="E197" s="93">
        <v>0</v>
      </c>
      <c r="F197" s="93">
        <v>0</v>
      </c>
      <c r="G197" s="94">
        <v>0</v>
      </c>
      <c r="H197" s="95">
        <v>0</v>
      </c>
      <c r="I197" s="96">
        <v>0</v>
      </c>
      <c r="J197" s="96">
        <v>0</v>
      </c>
      <c r="K197" s="97">
        <v>0</v>
      </c>
      <c r="L197" s="395"/>
      <c r="M197" s="395"/>
    </row>
    <row r="198" spans="1:54" ht="12.75" customHeight="1" x14ac:dyDescent="0.2">
      <c r="B198" s="123"/>
      <c r="C198" s="91" t="s">
        <v>111</v>
      </c>
      <c r="D198" s="92">
        <v>0</v>
      </c>
      <c r="E198" s="93">
        <v>0</v>
      </c>
      <c r="F198" s="93">
        <v>0</v>
      </c>
      <c r="G198" s="94">
        <v>0</v>
      </c>
      <c r="H198" s="95">
        <v>0</v>
      </c>
      <c r="I198" s="96">
        <v>0</v>
      </c>
      <c r="J198" s="96">
        <v>0</v>
      </c>
      <c r="K198" s="97">
        <v>0</v>
      </c>
      <c r="L198" s="395"/>
      <c r="M198" s="395"/>
    </row>
    <row r="199" spans="1:54" ht="12.75" customHeight="1" x14ac:dyDescent="0.2">
      <c r="B199" s="123"/>
      <c r="C199" s="91" t="s">
        <v>45</v>
      </c>
      <c r="D199" s="92">
        <v>0</v>
      </c>
      <c r="E199" s="93">
        <v>0</v>
      </c>
      <c r="F199" s="93">
        <v>0</v>
      </c>
      <c r="G199" s="94">
        <v>0</v>
      </c>
      <c r="H199" s="95">
        <v>0</v>
      </c>
      <c r="I199" s="96">
        <v>0</v>
      </c>
      <c r="J199" s="96">
        <v>0</v>
      </c>
      <c r="K199" s="97">
        <v>0</v>
      </c>
      <c r="L199" s="395"/>
      <c r="M199" s="395"/>
    </row>
    <row r="200" spans="1:54" x14ac:dyDescent="0.2">
      <c r="B200" s="124"/>
      <c r="C200" s="101" t="s">
        <v>46</v>
      </c>
      <c r="D200" s="102">
        <v>0</v>
      </c>
      <c r="E200" s="103">
        <v>0</v>
      </c>
      <c r="F200" s="103">
        <v>0</v>
      </c>
      <c r="G200" s="104">
        <v>0</v>
      </c>
      <c r="H200" s="105">
        <v>0</v>
      </c>
      <c r="I200" s="106">
        <v>0</v>
      </c>
      <c r="J200" s="106">
        <v>0</v>
      </c>
      <c r="K200" s="107">
        <v>0</v>
      </c>
      <c r="L200" s="395"/>
      <c r="M200" s="395"/>
    </row>
    <row r="201" spans="1:54" x14ac:dyDescent="0.2">
      <c r="B201" s="118"/>
      <c r="D201" s="89"/>
      <c r="E201" s="89"/>
      <c r="F201" s="89"/>
      <c r="G201" s="89"/>
      <c r="H201" s="89"/>
      <c r="I201" s="89"/>
      <c r="J201" s="89"/>
      <c r="K201" s="89"/>
      <c r="L201" s="394"/>
      <c r="M201" s="394"/>
    </row>
    <row r="202" spans="1:54" s="109" customFormat="1" ht="21" x14ac:dyDescent="0.2">
      <c r="A202" s="57"/>
      <c r="B202" s="110" t="s">
        <v>122</v>
      </c>
      <c r="C202" s="111"/>
      <c r="D202" s="374" t="s">
        <v>98</v>
      </c>
      <c r="E202" s="375"/>
      <c r="F202" s="375"/>
      <c r="G202" s="376"/>
      <c r="H202" s="377" t="s">
        <v>99</v>
      </c>
      <c r="I202" s="375"/>
      <c r="J202" s="375"/>
      <c r="K202" s="376"/>
      <c r="L202" s="395"/>
      <c r="M202" s="395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 s="60"/>
      <c r="AL202" s="60"/>
      <c r="AM202" s="60"/>
      <c r="AN202" s="60"/>
      <c r="AO202" s="60"/>
      <c r="AP202" s="60"/>
      <c r="AQ202" s="60"/>
      <c r="AR202" s="60"/>
      <c r="AS202" s="60"/>
      <c r="AT202" s="60"/>
      <c r="AU202" s="60"/>
      <c r="AV202" s="60"/>
      <c r="AW202" s="60"/>
      <c r="AX202" s="60"/>
      <c r="AY202" s="60"/>
      <c r="AZ202" s="60"/>
      <c r="BA202" s="60"/>
      <c r="BB202" s="60"/>
    </row>
    <row r="203" spans="1:54" x14ac:dyDescent="0.2">
      <c r="B203" s="119"/>
      <c r="C203" s="68" t="s">
        <v>105</v>
      </c>
      <c r="D203" s="77">
        <v>0</v>
      </c>
      <c r="E203" s="78">
        <v>0</v>
      </c>
      <c r="F203" s="78">
        <v>0</v>
      </c>
      <c r="G203" s="79">
        <v>0</v>
      </c>
      <c r="H203" s="120">
        <v>0</v>
      </c>
      <c r="I203" s="121">
        <v>0</v>
      </c>
      <c r="J203" s="121">
        <v>0</v>
      </c>
      <c r="K203" s="122">
        <v>0</v>
      </c>
      <c r="L203" s="393"/>
      <c r="M203" s="393"/>
      <c r="R203" s="60">
        <v>470</v>
      </c>
      <c r="T203" s="60">
        <v>470</v>
      </c>
    </row>
    <row r="204" spans="1:54" x14ac:dyDescent="0.2">
      <c r="B204" s="119"/>
      <c r="C204" s="70" t="s">
        <v>115</v>
      </c>
      <c r="D204" s="112">
        <v>0</v>
      </c>
      <c r="E204" s="113">
        <v>0</v>
      </c>
      <c r="F204" s="113">
        <v>0</v>
      </c>
      <c r="G204" s="114">
        <v>0</v>
      </c>
      <c r="H204" s="115">
        <v>0</v>
      </c>
      <c r="I204" s="116">
        <v>0</v>
      </c>
      <c r="J204" s="116">
        <v>0</v>
      </c>
      <c r="K204" s="117">
        <v>0</v>
      </c>
      <c r="L204" s="393"/>
      <c r="M204" s="393"/>
    </row>
    <row r="205" spans="1:54" x14ac:dyDescent="0.2">
      <c r="B205" s="119" t="s">
        <v>109</v>
      </c>
      <c r="C205" s="70" t="s">
        <v>110</v>
      </c>
      <c r="D205" s="77">
        <v>0</v>
      </c>
      <c r="E205" s="78">
        <v>0</v>
      </c>
      <c r="F205" s="78">
        <v>0</v>
      </c>
      <c r="G205" s="79">
        <v>0</v>
      </c>
      <c r="H205" s="80">
        <v>0</v>
      </c>
      <c r="I205" s="81">
        <v>0</v>
      </c>
      <c r="J205" s="81">
        <v>0</v>
      </c>
      <c r="K205" s="82">
        <v>0</v>
      </c>
      <c r="L205" s="393"/>
      <c r="M205" s="393"/>
      <c r="R205" s="60">
        <v>485</v>
      </c>
      <c r="T205" s="60">
        <v>485</v>
      </c>
    </row>
    <row r="206" spans="1:54" x14ac:dyDescent="0.2">
      <c r="B206" s="119"/>
      <c r="C206" s="70" t="s">
        <v>111</v>
      </c>
      <c r="D206" s="77">
        <v>0</v>
      </c>
      <c r="E206" s="78">
        <v>0</v>
      </c>
      <c r="F206" s="78">
        <v>0</v>
      </c>
      <c r="G206" s="79">
        <v>0</v>
      </c>
      <c r="H206" s="80">
        <v>0</v>
      </c>
      <c r="I206" s="81">
        <v>0</v>
      </c>
      <c r="J206" s="81">
        <v>0</v>
      </c>
      <c r="K206" s="82">
        <v>0</v>
      </c>
      <c r="L206" s="393"/>
      <c r="M206" s="393"/>
      <c r="R206" s="60">
        <v>486</v>
      </c>
      <c r="T206" s="60">
        <v>486</v>
      </c>
    </row>
    <row r="207" spans="1:54" x14ac:dyDescent="0.2">
      <c r="A207" s="57">
        <v>16</v>
      </c>
      <c r="B207" s="119"/>
      <c r="C207" s="70" t="s">
        <v>45</v>
      </c>
      <c r="D207" s="77">
        <v>0</v>
      </c>
      <c r="E207" s="78">
        <v>0</v>
      </c>
      <c r="F207" s="78">
        <v>0</v>
      </c>
      <c r="G207" s="79">
        <v>0</v>
      </c>
      <c r="H207" s="80">
        <v>0</v>
      </c>
      <c r="I207" s="81">
        <v>0</v>
      </c>
      <c r="J207" s="81">
        <v>0</v>
      </c>
      <c r="K207" s="82">
        <v>0</v>
      </c>
      <c r="L207" s="393"/>
      <c r="M207" s="393"/>
      <c r="R207" s="60">
        <v>487</v>
      </c>
      <c r="T207" s="60">
        <v>487</v>
      </c>
    </row>
    <row r="208" spans="1:54" x14ac:dyDescent="0.2">
      <c r="B208" s="119"/>
      <c r="C208" s="70" t="s">
        <v>46</v>
      </c>
      <c r="D208" s="77">
        <v>0</v>
      </c>
      <c r="E208" s="78">
        <v>0</v>
      </c>
      <c r="F208" s="78">
        <v>0</v>
      </c>
      <c r="G208" s="79">
        <v>0</v>
      </c>
      <c r="H208" s="80">
        <v>0</v>
      </c>
      <c r="I208" s="81">
        <v>0</v>
      </c>
      <c r="J208" s="81">
        <v>0</v>
      </c>
      <c r="K208" s="82">
        <v>0</v>
      </c>
      <c r="L208" s="393"/>
      <c r="M208" s="393"/>
      <c r="R208" s="60">
        <v>488</v>
      </c>
      <c r="T208" s="60">
        <v>488</v>
      </c>
    </row>
    <row r="209" spans="1:54" x14ac:dyDescent="0.2">
      <c r="B209" s="123" t="s">
        <v>113</v>
      </c>
      <c r="C209" s="91" t="s">
        <v>110</v>
      </c>
      <c r="D209" s="92">
        <v>0</v>
      </c>
      <c r="E209" s="93">
        <v>0</v>
      </c>
      <c r="F209" s="93">
        <v>0</v>
      </c>
      <c r="G209" s="94">
        <v>0</v>
      </c>
      <c r="H209" s="95">
        <v>0</v>
      </c>
      <c r="I209" s="96">
        <v>0</v>
      </c>
      <c r="J209" s="96">
        <v>0</v>
      </c>
      <c r="K209" s="97">
        <v>0</v>
      </c>
      <c r="L209" s="395"/>
      <c r="M209" s="395"/>
    </row>
    <row r="210" spans="1:54" x14ac:dyDescent="0.2">
      <c r="B210" s="123"/>
      <c r="C210" s="91" t="s">
        <v>111</v>
      </c>
      <c r="D210" s="92">
        <v>0</v>
      </c>
      <c r="E210" s="93">
        <v>0</v>
      </c>
      <c r="F210" s="93">
        <v>0</v>
      </c>
      <c r="G210" s="94">
        <v>0</v>
      </c>
      <c r="H210" s="95">
        <v>0</v>
      </c>
      <c r="I210" s="96">
        <v>0</v>
      </c>
      <c r="J210" s="96">
        <v>0</v>
      </c>
      <c r="K210" s="97">
        <v>0</v>
      </c>
      <c r="L210" s="395"/>
      <c r="M210" s="395"/>
    </row>
    <row r="211" spans="1:54" x14ac:dyDescent="0.2">
      <c r="B211" s="123"/>
      <c r="C211" s="91" t="s">
        <v>45</v>
      </c>
      <c r="D211" s="92">
        <v>0</v>
      </c>
      <c r="E211" s="93">
        <v>0</v>
      </c>
      <c r="F211" s="93">
        <v>0</v>
      </c>
      <c r="G211" s="94">
        <v>0</v>
      </c>
      <c r="H211" s="95">
        <v>0</v>
      </c>
      <c r="I211" s="96">
        <v>0</v>
      </c>
      <c r="J211" s="96">
        <v>0</v>
      </c>
      <c r="K211" s="97">
        <v>0</v>
      </c>
      <c r="L211" s="395"/>
      <c r="M211" s="395"/>
    </row>
    <row r="212" spans="1:54" x14ac:dyDescent="0.2">
      <c r="B212" s="124"/>
      <c r="C212" s="101" t="s">
        <v>46</v>
      </c>
      <c r="D212" s="102">
        <v>0</v>
      </c>
      <c r="E212" s="103">
        <v>0</v>
      </c>
      <c r="F212" s="103">
        <v>0</v>
      </c>
      <c r="G212" s="104">
        <v>0</v>
      </c>
      <c r="H212" s="105">
        <v>0</v>
      </c>
      <c r="I212" s="106">
        <v>0</v>
      </c>
      <c r="J212" s="106">
        <v>0</v>
      </c>
      <c r="K212" s="107">
        <v>0</v>
      </c>
      <c r="L212" s="395"/>
      <c r="M212" s="395"/>
    </row>
    <row r="213" spans="1:54" x14ac:dyDescent="0.2">
      <c r="B213" s="118"/>
      <c r="D213" s="89"/>
      <c r="E213" s="89"/>
      <c r="F213" s="89"/>
      <c r="G213" s="89"/>
      <c r="H213" s="89"/>
      <c r="I213" s="89"/>
      <c r="J213" s="89"/>
      <c r="K213" s="89"/>
      <c r="L213" s="394"/>
      <c r="M213" s="394"/>
    </row>
    <row r="214" spans="1:54" s="109" customFormat="1" ht="21" x14ac:dyDescent="0.2">
      <c r="A214" s="57"/>
      <c r="B214" s="110" t="s">
        <v>122</v>
      </c>
      <c r="C214" s="111"/>
      <c r="D214" s="374" t="s">
        <v>98</v>
      </c>
      <c r="E214" s="375"/>
      <c r="F214" s="375"/>
      <c r="G214" s="376"/>
      <c r="H214" s="377" t="s">
        <v>99</v>
      </c>
      <c r="I214" s="375"/>
      <c r="J214" s="375"/>
      <c r="K214" s="376"/>
      <c r="L214" s="395"/>
      <c r="M214" s="395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  <c r="AQ214" s="60"/>
      <c r="AR214" s="60"/>
      <c r="AS214" s="60"/>
      <c r="AT214" s="60"/>
      <c r="AU214" s="60"/>
      <c r="AV214" s="60"/>
      <c r="AW214" s="60"/>
      <c r="AX214" s="60"/>
      <c r="AY214" s="60"/>
      <c r="AZ214" s="60"/>
      <c r="BA214" s="60"/>
      <c r="BB214" s="60"/>
    </row>
    <row r="215" spans="1:54" x14ac:dyDescent="0.2">
      <c r="B215" s="119"/>
      <c r="C215" s="68" t="s">
        <v>105</v>
      </c>
      <c r="D215" s="77">
        <v>0</v>
      </c>
      <c r="E215" s="78">
        <v>0</v>
      </c>
      <c r="F215" s="78">
        <v>0</v>
      </c>
      <c r="G215" s="79">
        <v>0</v>
      </c>
      <c r="H215" s="120">
        <v>0</v>
      </c>
      <c r="I215" s="121">
        <v>0</v>
      </c>
      <c r="J215" s="121">
        <v>0</v>
      </c>
      <c r="K215" s="122">
        <v>0</v>
      </c>
      <c r="L215" s="393"/>
      <c r="M215" s="393"/>
      <c r="R215" s="60">
        <v>497</v>
      </c>
      <c r="T215" s="60">
        <v>497</v>
      </c>
    </row>
    <row r="216" spans="1:54" x14ac:dyDescent="0.2">
      <c r="B216" s="119"/>
      <c r="C216" s="70" t="s">
        <v>115</v>
      </c>
      <c r="D216" s="112">
        <v>0</v>
      </c>
      <c r="E216" s="113">
        <v>0</v>
      </c>
      <c r="F216" s="113">
        <v>0</v>
      </c>
      <c r="G216" s="114">
        <v>0</v>
      </c>
      <c r="H216" s="115">
        <v>0</v>
      </c>
      <c r="I216" s="116">
        <v>0</v>
      </c>
      <c r="J216" s="116">
        <v>0</v>
      </c>
      <c r="K216" s="117">
        <v>0</v>
      </c>
      <c r="L216" s="393"/>
      <c r="M216" s="393"/>
    </row>
    <row r="217" spans="1:54" x14ac:dyDescent="0.2">
      <c r="B217" s="119" t="s">
        <v>109</v>
      </c>
      <c r="C217" s="70" t="s">
        <v>110</v>
      </c>
      <c r="D217" s="77">
        <v>0</v>
      </c>
      <c r="E217" s="78">
        <v>0</v>
      </c>
      <c r="F217" s="78">
        <v>0</v>
      </c>
      <c r="G217" s="79">
        <v>0</v>
      </c>
      <c r="H217" s="80">
        <v>0</v>
      </c>
      <c r="I217" s="81">
        <v>0</v>
      </c>
      <c r="J217" s="81">
        <v>0</v>
      </c>
      <c r="K217" s="82">
        <v>0</v>
      </c>
      <c r="L217" s="393"/>
      <c r="M217" s="393"/>
      <c r="R217" s="60">
        <v>512</v>
      </c>
      <c r="T217" s="60">
        <v>512</v>
      </c>
    </row>
    <row r="218" spans="1:54" x14ac:dyDescent="0.2">
      <c r="B218" s="119"/>
      <c r="C218" s="70" t="s">
        <v>111</v>
      </c>
      <c r="D218" s="77">
        <v>0</v>
      </c>
      <c r="E218" s="78">
        <v>0</v>
      </c>
      <c r="F218" s="78">
        <v>0</v>
      </c>
      <c r="G218" s="79">
        <v>0</v>
      </c>
      <c r="H218" s="80">
        <v>0</v>
      </c>
      <c r="I218" s="81">
        <v>0</v>
      </c>
      <c r="J218" s="81">
        <v>0</v>
      </c>
      <c r="K218" s="82">
        <v>0</v>
      </c>
      <c r="L218" s="393"/>
      <c r="M218" s="393"/>
      <c r="R218" s="60">
        <v>513</v>
      </c>
      <c r="T218" s="60">
        <v>513</v>
      </c>
    </row>
    <row r="219" spans="1:54" x14ac:dyDescent="0.2">
      <c r="A219" s="57">
        <v>17</v>
      </c>
      <c r="B219" s="119"/>
      <c r="C219" s="70" t="s">
        <v>45</v>
      </c>
      <c r="D219" s="77">
        <v>0</v>
      </c>
      <c r="E219" s="78">
        <v>0</v>
      </c>
      <c r="F219" s="78">
        <v>0</v>
      </c>
      <c r="G219" s="79">
        <v>0</v>
      </c>
      <c r="H219" s="80">
        <v>0</v>
      </c>
      <c r="I219" s="81">
        <v>0</v>
      </c>
      <c r="J219" s="81">
        <v>0</v>
      </c>
      <c r="K219" s="82">
        <v>0</v>
      </c>
      <c r="L219" s="393"/>
      <c r="M219" s="393"/>
      <c r="R219" s="60">
        <v>514</v>
      </c>
      <c r="T219" s="60">
        <v>514</v>
      </c>
    </row>
    <row r="220" spans="1:54" x14ac:dyDescent="0.2">
      <c r="B220" s="119"/>
      <c r="C220" s="70" t="s">
        <v>46</v>
      </c>
      <c r="D220" s="77">
        <v>0</v>
      </c>
      <c r="E220" s="78">
        <v>0</v>
      </c>
      <c r="F220" s="78">
        <v>0</v>
      </c>
      <c r="G220" s="79">
        <v>0</v>
      </c>
      <c r="H220" s="80">
        <v>0</v>
      </c>
      <c r="I220" s="81">
        <v>0</v>
      </c>
      <c r="J220" s="81">
        <v>0</v>
      </c>
      <c r="K220" s="82">
        <v>0</v>
      </c>
      <c r="L220" s="393"/>
      <c r="M220" s="393"/>
      <c r="R220" s="60">
        <v>515</v>
      </c>
      <c r="T220" s="60">
        <v>515</v>
      </c>
    </row>
    <row r="221" spans="1:54" x14ac:dyDescent="0.2">
      <c r="B221" s="123" t="s">
        <v>113</v>
      </c>
      <c r="C221" s="91" t="s">
        <v>110</v>
      </c>
      <c r="D221" s="92">
        <v>0</v>
      </c>
      <c r="E221" s="93">
        <v>0</v>
      </c>
      <c r="F221" s="93">
        <v>0</v>
      </c>
      <c r="G221" s="94">
        <v>0</v>
      </c>
      <c r="H221" s="95">
        <v>0</v>
      </c>
      <c r="I221" s="96">
        <v>0</v>
      </c>
      <c r="J221" s="96">
        <v>0</v>
      </c>
      <c r="K221" s="97">
        <v>0</v>
      </c>
      <c r="L221" s="395"/>
      <c r="M221" s="395"/>
    </row>
    <row r="222" spans="1:54" x14ac:dyDescent="0.2">
      <c r="B222" s="123"/>
      <c r="C222" s="91" t="s">
        <v>111</v>
      </c>
      <c r="D222" s="92">
        <v>0</v>
      </c>
      <c r="E222" s="93">
        <v>0</v>
      </c>
      <c r="F222" s="93">
        <v>0</v>
      </c>
      <c r="G222" s="94">
        <v>0</v>
      </c>
      <c r="H222" s="95">
        <v>0</v>
      </c>
      <c r="I222" s="96">
        <v>0</v>
      </c>
      <c r="J222" s="96">
        <v>0</v>
      </c>
      <c r="K222" s="97">
        <v>0</v>
      </c>
      <c r="L222" s="395"/>
      <c r="M222" s="395"/>
    </row>
    <row r="223" spans="1:54" x14ac:dyDescent="0.2">
      <c r="B223" s="123"/>
      <c r="C223" s="91" t="s">
        <v>45</v>
      </c>
      <c r="D223" s="92">
        <v>0</v>
      </c>
      <c r="E223" s="93">
        <v>0</v>
      </c>
      <c r="F223" s="93">
        <v>0</v>
      </c>
      <c r="G223" s="94">
        <v>0</v>
      </c>
      <c r="H223" s="95">
        <v>0</v>
      </c>
      <c r="I223" s="96">
        <v>0</v>
      </c>
      <c r="J223" s="96">
        <v>0</v>
      </c>
      <c r="K223" s="97">
        <v>0</v>
      </c>
      <c r="L223" s="395"/>
      <c r="M223" s="395"/>
    </row>
    <row r="224" spans="1:54" x14ac:dyDescent="0.2">
      <c r="B224" s="124"/>
      <c r="C224" s="101" t="s">
        <v>46</v>
      </c>
      <c r="D224" s="102">
        <v>0</v>
      </c>
      <c r="E224" s="103">
        <v>0</v>
      </c>
      <c r="F224" s="103">
        <v>0</v>
      </c>
      <c r="G224" s="104">
        <v>0</v>
      </c>
      <c r="H224" s="105">
        <v>0</v>
      </c>
      <c r="I224" s="106">
        <v>0</v>
      </c>
      <c r="J224" s="106">
        <v>0</v>
      </c>
      <c r="K224" s="107">
        <v>0</v>
      </c>
      <c r="L224" s="395"/>
      <c r="M224" s="395"/>
    </row>
    <row r="225" spans="1:54" x14ac:dyDescent="0.2">
      <c r="B225" s="118"/>
      <c r="D225" s="89"/>
      <c r="E225" s="89"/>
      <c r="F225" s="89"/>
      <c r="G225" s="89"/>
      <c r="H225" s="89"/>
      <c r="I225" s="89"/>
      <c r="J225" s="89"/>
      <c r="K225" s="89"/>
      <c r="L225" s="394"/>
      <c r="M225" s="394"/>
    </row>
    <row r="226" spans="1:54" s="109" customFormat="1" ht="21" x14ac:dyDescent="0.2">
      <c r="A226" s="57"/>
      <c r="B226" s="110" t="s">
        <v>122</v>
      </c>
      <c r="C226" s="111"/>
      <c r="D226" s="374" t="s">
        <v>98</v>
      </c>
      <c r="E226" s="375"/>
      <c r="F226" s="375"/>
      <c r="G226" s="376"/>
      <c r="H226" s="377" t="s">
        <v>99</v>
      </c>
      <c r="I226" s="375"/>
      <c r="J226" s="375"/>
      <c r="K226" s="376"/>
      <c r="L226" s="395"/>
      <c r="M226" s="395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  <c r="AJ226" s="60"/>
      <c r="AK226" s="60"/>
      <c r="AL226" s="60"/>
      <c r="AM226" s="60"/>
      <c r="AN226" s="60"/>
      <c r="AO226" s="60"/>
      <c r="AP226" s="60"/>
      <c r="AQ226" s="60"/>
      <c r="AR226" s="60"/>
      <c r="AS226" s="60"/>
      <c r="AT226" s="60"/>
      <c r="AU226" s="60"/>
      <c r="AV226" s="60"/>
      <c r="AW226" s="60"/>
      <c r="AX226" s="60"/>
      <c r="AY226" s="60"/>
      <c r="AZ226" s="60"/>
      <c r="BA226" s="60"/>
      <c r="BB226" s="60"/>
    </row>
    <row r="227" spans="1:54" x14ac:dyDescent="0.2">
      <c r="B227" s="119"/>
      <c r="C227" s="68" t="s">
        <v>105</v>
      </c>
      <c r="D227" s="77">
        <v>0</v>
      </c>
      <c r="E227" s="78">
        <v>0</v>
      </c>
      <c r="F227" s="78">
        <v>0</v>
      </c>
      <c r="G227" s="79">
        <v>0</v>
      </c>
      <c r="H227" s="120">
        <v>0</v>
      </c>
      <c r="I227" s="121">
        <v>0</v>
      </c>
      <c r="J227" s="121">
        <v>0</v>
      </c>
      <c r="K227" s="122">
        <v>0</v>
      </c>
      <c r="L227" s="393"/>
      <c r="M227" s="393"/>
      <c r="R227" s="60">
        <v>524</v>
      </c>
      <c r="T227" s="60">
        <v>524</v>
      </c>
    </row>
    <row r="228" spans="1:54" x14ac:dyDescent="0.2">
      <c r="B228" s="119"/>
      <c r="C228" s="70" t="s">
        <v>115</v>
      </c>
      <c r="D228" s="112">
        <v>0</v>
      </c>
      <c r="E228" s="113">
        <v>0</v>
      </c>
      <c r="F228" s="113">
        <v>0</v>
      </c>
      <c r="G228" s="114">
        <v>0</v>
      </c>
      <c r="H228" s="115">
        <v>0</v>
      </c>
      <c r="I228" s="116">
        <v>0</v>
      </c>
      <c r="J228" s="116">
        <v>0</v>
      </c>
      <c r="K228" s="117">
        <v>0</v>
      </c>
      <c r="L228" s="393"/>
      <c r="M228" s="393"/>
    </row>
    <row r="229" spans="1:54" x14ac:dyDescent="0.2">
      <c r="B229" s="119" t="s">
        <v>109</v>
      </c>
      <c r="C229" s="70" t="s">
        <v>110</v>
      </c>
      <c r="D229" s="77">
        <v>0</v>
      </c>
      <c r="E229" s="78">
        <v>0</v>
      </c>
      <c r="F229" s="78">
        <v>0</v>
      </c>
      <c r="G229" s="79">
        <v>0</v>
      </c>
      <c r="H229" s="80">
        <v>0</v>
      </c>
      <c r="I229" s="81">
        <v>0</v>
      </c>
      <c r="J229" s="81">
        <v>0</v>
      </c>
      <c r="K229" s="82">
        <v>0</v>
      </c>
      <c r="L229" s="393"/>
      <c r="M229" s="393"/>
      <c r="R229" s="60">
        <v>539</v>
      </c>
      <c r="T229" s="60">
        <v>539</v>
      </c>
    </row>
    <row r="230" spans="1:54" x14ac:dyDescent="0.2">
      <c r="B230" s="119"/>
      <c r="C230" s="70" t="s">
        <v>111</v>
      </c>
      <c r="D230" s="77">
        <v>0</v>
      </c>
      <c r="E230" s="78">
        <v>0</v>
      </c>
      <c r="F230" s="78">
        <v>0</v>
      </c>
      <c r="G230" s="79">
        <v>0</v>
      </c>
      <c r="H230" s="80">
        <v>0</v>
      </c>
      <c r="I230" s="81">
        <v>0</v>
      </c>
      <c r="J230" s="81">
        <v>0</v>
      </c>
      <c r="K230" s="82">
        <v>0</v>
      </c>
      <c r="L230" s="393"/>
      <c r="M230" s="393"/>
      <c r="R230" s="60">
        <v>540</v>
      </c>
      <c r="T230" s="60">
        <v>540</v>
      </c>
    </row>
    <row r="231" spans="1:54" x14ac:dyDescent="0.2">
      <c r="A231" s="57">
        <v>18</v>
      </c>
      <c r="B231" s="119"/>
      <c r="C231" s="70" t="s">
        <v>45</v>
      </c>
      <c r="D231" s="77">
        <v>0</v>
      </c>
      <c r="E231" s="78">
        <v>0</v>
      </c>
      <c r="F231" s="78">
        <v>0</v>
      </c>
      <c r="G231" s="79">
        <v>0</v>
      </c>
      <c r="H231" s="80">
        <v>0</v>
      </c>
      <c r="I231" s="81">
        <v>0</v>
      </c>
      <c r="J231" s="81">
        <v>0</v>
      </c>
      <c r="K231" s="82">
        <v>0</v>
      </c>
      <c r="L231" s="393"/>
      <c r="M231" s="393"/>
      <c r="R231" s="60">
        <v>541</v>
      </c>
      <c r="T231" s="60">
        <v>541</v>
      </c>
    </row>
    <row r="232" spans="1:54" x14ac:dyDescent="0.2">
      <c r="B232" s="119"/>
      <c r="C232" s="70" t="s">
        <v>46</v>
      </c>
      <c r="D232" s="77">
        <v>0</v>
      </c>
      <c r="E232" s="78">
        <v>0</v>
      </c>
      <c r="F232" s="78">
        <v>0</v>
      </c>
      <c r="G232" s="79">
        <v>0</v>
      </c>
      <c r="H232" s="80">
        <v>0</v>
      </c>
      <c r="I232" s="81">
        <v>0</v>
      </c>
      <c r="J232" s="81">
        <v>0</v>
      </c>
      <c r="K232" s="82">
        <v>0</v>
      </c>
      <c r="L232" s="393"/>
      <c r="M232" s="393"/>
      <c r="R232" s="60">
        <v>542</v>
      </c>
      <c r="T232" s="60">
        <v>542</v>
      </c>
    </row>
    <row r="233" spans="1:54" x14ac:dyDescent="0.2">
      <c r="B233" s="123" t="s">
        <v>113</v>
      </c>
      <c r="C233" s="91" t="s">
        <v>110</v>
      </c>
      <c r="D233" s="92">
        <v>0</v>
      </c>
      <c r="E233" s="93">
        <v>0</v>
      </c>
      <c r="F233" s="93">
        <v>0</v>
      </c>
      <c r="G233" s="94">
        <v>0</v>
      </c>
      <c r="H233" s="95">
        <v>0</v>
      </c>
      <c r="I233" s="96">
        <v>0</v>
      </c>
      <c r="J233" s="96">
        <v>0</v>
      </c>
      <c r="K233" s="97">
        <v>0</v>
      </c>
      <c r="L233" s="395"/>
      <c r="M233" s="395"/>
    </row>
    <row r="234" spans="1:54" x14ac:dyDescent="0.2">
      <c r="B234" s="123"/>
      <c r="C234" s="91" t="s">
        <v>111</v>
      </c>
      <c r="D234" s="92">
        <v>0</v>
      </c>
      <c r="E234" s="93">
        <v>0</v>
      </c>
      <c r="F234" s="93">
        <v>0</v>
      </c>
      <c r="G234" s="94">
        <v>0</v>
      </c>
      <c r="H234" s="95">
        <v>0</v>
      </c>
      <c r="I234" s="96">
        <v>0</v>
      </c>
      <c r="J234" s="96">
        <v>0</v>
      </c>
      <c r="K234" s="97">
        <v>0</v>
      </c>
      <c r="L234" s="395"/>
      <c r="M234" s="395"/>
    </row>
    <row r="235" spans="1:54" x14ac:dyDescent="0.2">
      <c r="B235" s="123"/>
      <c r="C235" s="91" t="s">
        <v>45</v>
      </c>
      <c r="D235" s="92">
        <v>0</v>
      </c>
      <c r="E235" s="93">
        <v>0</v>
      </c>
      <c r="F235" s="93">
        <v>0</v>
      </c>
      <c r="G235" s="94">
        <v>0</v>
      </c>
      <c r="H235" s="95">
        <v>0</v>
      </c>
      <c r="I235" s="96">
        <v>0</v>
      </c>
      <c r="J235" s="96">
        <v>0</v>
      </c>
      <c r="K235" s="97">
        <v>0</v>
      </c>
      <c r="L235" s="395"/>
      <c r="M235" s="395"/>
    </row>
    <row r="236" spans="1:54" x14ac:dyDescent="0.2">
      <c r="B236" s="124"/>
      <c r="C236" s="101" t="s">
        <v>46</v>
      </c>
      <c r="D236" s="102">
        <v>0</v>
      </c>
      <c r="E236" s="103">
        <v>0</v>
      </c>
      <c r="F236" s="103">
        <v>0</v>
      </c>
      <c r="G236" s="104">
        <v>0</v>
      </c>
      <c r="H236" s="105">
        <v>0</v>
      </c>
      <c r="I236" s="106">
        <v>0</v>
      </c>
      <c r="J236" s="106">
        <v>0</v>
      </c>
      <c r="K236" s="107">
        <v>0</v>
      </c>
      <c r="L236" s="395"/>
      <c r="M236" s="395"/>
    </row>
    <row r="237" spans="1:54" x14ac:dyDescent="0.2">
      <c r="B237" s="118"/>
      <c r="D237" s="89"/>
      <c r="E237" s="89"/>
      <c r="F237" s="89"/>
      <c r="G237" s="89"/>
      <c r="H237" s="89"/>
      <c r="I237" s="89"/>
      <c r="J237" s="89"/>
      <c r="K237" s="89"/>
      <c r="L237" s="394"/>
      <c r="M237" s="394"/>
    </row>
    <row r="238" spans="1:54" s="109" customFormat="1" ht="21" x14ac:dyDescent="0.2">
      <c r="A238" s="57"/>
      <c r="B238" s="110" t="s">
        <v>122</v>
      </c>
      <c r="C238" s="111"/>
      <c r="D238" s="374" t="s">
        <v>98</v>
      </c>
      <c r="E238" s="375"/>
      <c r="F238" s="375"/>
      <c r="G238" s="376"/>
      <c r="H238" s="377" t="s">
        <v>99</v>
      </c>
      <c r="I238" s="375"/>
      <c r="J238" s="375"/>
      <c r="K238" s="376"/>
      <c r="L238" s="395"/>
      <c r="M238" s="395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  <c r="AL238" s="60"/>
      <c r="AM238" s="60"/>
      <c r="AN238" s="60"/>
      <c r="AO238" s="60"/>
      <c r="AP238" s="60"/>
      <c r="AQ238" s="60"/>
      <c r="AR238" s="60"/>
      <c r="AS238" s="60"/>
      <c r="AT238" s="60"/>
      <c r="AU238" s="60"/>
      <c r="AV238" s="60"/>
      <c r="AW238" s="60"/>
      <c r="AX238" s="60"/>
      <c r="AY238" s="60"/>
      <c r="AZ238" s="60"/>
      <c r="BA238" s="60"/>
      <c r="BB238" s="60"/>
    </row>
    <row r="239" spans="1:54" x14ac:dyDescent="0.2">
      <c r="B239" s="119"/>
      <c r="C239" s="68" t="s">
        <v>105</v>
      </c>
      <c r="D239" s="77">
        <v>0</v>
      </c>
      <c r="E239" s="78">
        <v>0</v>
      </c>
      <c r="F239" s="78">
        <v>0</v>
      </c>
      <c r="G239" s="79">
        <v>0</v>
      </c>
      <c r="H239" s="120">
        <v>0</v>
      </c>
      <c r="I239" s="121">
        <v>0</v>
      </c>
      <c r="J239" s="121">
        <v>0</v>
      </c>
      <c r="K239" s="122">
        <v>0</v>
      </c>
      <c r="L239" s="393"/>
      <c r="M239" s="393"/>
      <c r="R239" s="60">
        <v>551</v>
      </c>
      <c r="T239" s="60">
        <v>551</v>
      </c>
    </row>
    <row r="240" spans="1:54" x14ac:dyDescent="0.2">
      <c r="B240" s="119"/>
      <c r="C240" s="70" t="s">
        <v>115</v>
      </c>
      <c r="D240" s="112">
        <v>0</v>
      </c>
      <c r="E240" s="113">
        <v>0</v>
      </c>
      <c r="F240" s="113">
        <v>0</v>
      </c>
      <c r="G240" s="114">
        <v>0</v>
      </c>
      <c r="H240" s="115">
        <v>0</v>
      </c>
      <c r="I240" s="116">
        <v>0</v>
      </c>
      <c r="J240" s="116">
        <v>0</v>
      </c>
      <c r="K240" s="117">
        <v>0</v>
      </c>
      <c r="L240" s="393"/>
      <c r="M240" s="393"/>
    </row>
    <row r="241" spans="1:54" x14ac:dyDescent="0.2">
      <c r="B241" s="119" t="s">
        <v>109</v>
      </c>
      <c r="C241" s="70" t="s">
        <v>110</v>
      </c>
      <c r="D241" s="77">
        <v>0</v>
      </c>
      <c r="E241" s="78">
        <v>0</v>
      </c>
      <c r="F241" s="78">
        <v>0</v>
      </c>
      <c r="G241" s="79">
        <v>0</v>
      </c>
      <c r="H241" s="80">
        <v>0</v>
      </c>
      <c r="I241" s="81">
        <v>0</v>
      </c>
      <c r="J241" s="81">
        <v>0</v>
      </c>
      <c r="K241" s="82">
        <v>0</v>
      </c>
      <c r="L241" s="393"/>
      <c r="M241" s="393"/>
      <c r="R241" s="60">
        <v>566</v>
      </c>
      <c r="T241" s="60">
        <v>566</v>
      </c>
    </row>
    <row r="242" spans="1:54" x14ac:dyDescent="0.2">
      <c r="B242" s="119"/>
      <c r="C242" s="70" t="s">
        <v>111</v>
      </c>
      <c r="D242" s="77">
        <v>0</v>
      </c>
      <c r="E242" s="78">
        <v>0</v>
      </c>
      <c r="F242" s="78">
        <v>0</v>
      </c>
      <c r="G242" s="79">
        <v>0</v>
      </c>
      <c r="H242" s="80">
        <v>0</v>
      </c>
      <c r="I242" s="81">
        <v>0</v>
      </c>
      <c r="J242" s="81">
        <v>0</v>
      </c>
      <c r="K242" s="82">
        <v>0</v>
      </c>
      <c r="L242" s="393"/>
      <c r="M242" s="393"/>
      <c r="R242" s="60">
        <v>567</v>
      </c>
      <c r="T242" s="60">
        <v>567</v>
      </c>
    </row>
    <row r="243" spans="1:54" x14ac:dyDescent="0.2">
      <c r="A243" s="57">
        <v>19</v>
      </c>
      <c r="B243" s="119"/>
      <c r="C243" s="70" t="s">
        <v>45</v>
      </c>
      <c r="D243" s="77">
        <v>0</v>
      </c>
      <c r="E243" s="78">
        <v>0</v>
      </c>
      <c r="F243" s="78">
        <v>0</v>
      </c>
      <c r="G243" s="79">
        <v>0</v>
      </c>
      <c r="H243" s="80">
        <v>0</v>
      </c>
      <c r="I243" s="81">
        <v>0</v>
      </c>
      <c r="J243" s="81">
        <v>0</v>
      </c>
      <c r="K243" s="82">
        <v>0</v>
      </c>
      <c r="L243" s="393"/>
      <c r="M243" s="393"/>
      <c r="R243" s="60">
        <v>568</v>
      </c>
      <c r="T243" s="60">
        <v>568</v>
      </c>
    </row>
    <row r="244" spans="1:54" x14ac:dyDescent="0.2">
      <c r="B244" s="119"/>
      <c r="C244" s="70" t="s">
        <v>46</v>
      </c>
      <c r="D244" s="77">
        <v>0</v>
      </c>
      <c r="E244" s="78">
        <v>0</v>
      </c>
      <c r="F244" s="78">
        <v>0</v>
      </c>
      <c r="G244" s="79">
        <v>0</v>
      </c>
      <c r="H244" s="80">
        <v>0</v>
      </c>
      <c r="I244" s="81">
        <v>0</v>
      </c>
      <c r="J244" s="81">
        <v>0</v>
      </c>
      <c r="K244" s="82">
        <v>0</v>
      </c>
      <c r="L244" s="393"/>
      <c r="M244" s="393"/>
      <c r="R244" s="60">
        <v>569</v>
      </c>
      <c r="T244" s="60">
        <v>569</v>
      </c>
    </row>
    <row r="245" spans="1:54" x14ac:dyDescent="0.2">
      <c r="B245" s="123" t="s">
        <v>113</v>
      </c>
      <c r="C245" s="91" t="s">
        <v>110</v>
      </c>
      <c r="D245" s="92">
        <v>0</v>
      </c>
      <c r="E245" s="93">
        <v>0</v>
      </c>
      <c r="F245" s="93">
        <v>0</v>
      </c>
      <c r="G245" s="94">
        <v>0</v>
      </c>
      <c r="H245" s="95">
        <v>0</v>
      </c>
      <c r="I245" s="96">
        <v>0</v>
      </c>
      <c r="J245" s="96">
        <v>0</v>
      </c>
      <c r="K245" s="97">
        <v>0</v>
      </c>
      <c r="L245" s="395"/>
      <c r="M245" s="395"/>
    </row>
    <row r="246" spans="1:54" x14ac:dyDescent="0.2">
      <c r="B246" s="123"/>
      <c r="C246" s="91" t="s">
        <v>111</v>
      </c>
      <c r="D246" s="92">
        <v>0</v>
      </c>
      <c r="E246" s="93">
        <v>0</v>
      </c>
      <c r="F246" s="93">
        <v>0</v>
      </c>
      <c r="G246" s="94">
        <v>0</v>
      </c>
      <c r="H246" s="95">
        <v>0</v>
      </c>
      <c r="I246" s="96">
        <v>0</v>
      </c>
      <c r="J246" s="96">
        <v>0</v>
      </c>
      <c r="K246" s="97">
        <v>0</v>
      </c>
      <c r="L246" s="395"/>
      <c r="M246" s="395"/>
    </row>
    <row r="247" spans="1:54" x14ac:dyDescent="0.2">
      <c r="B247" s="123"/>
      <c r="C247" s="91" t="s">
        <v>45</v>
      </c>
      <c r="D247" s="92">
        <v>0</v>
      </c>
      <c r="E247" s="93">
        <v>0</v>
      </c>
      <c r="F247" s="93">
        <v>0</v>
      </c>
      <c r="G247" s="94">
        <v>0</v>
      </c>
      <c r="H247" s="95">
        <v>0</v>
      </c>
      <c r="I247" s="96">
        <v>0</v>
      </c>
      <c r="J247" s="96">
        <v>0</v>
      </c>
      <c r="K247" s="97">
        <v>0</v>
      </c>
      <c r="L247" s="395"/>
      <c r="M247" s="395"/>
    </row>
    <row r="248" spans="1:54" x14ac:dyDescent="0.2">
      <c r="B248" s="124"/>
      <c r="C248" s="101" t="s">
        <v>46</v>
      </c>
      <c r="D248" s="102">
        <v>0</v>
      </c>
      <c r="E248" s="103">
        <v>0</v>
      </c>
      <c r="F248" s="103">
        <v>0</v>
      </c>
      <c r="G248" s="104">
        <v>0</v>
      </c>
      <c r="H248" s="105">
        <v>0</v>
      </c>
      <c r="I248" s="106">
        <v>0</v>
      </c>
      <c r="J248" s="106">
        <v>0</v>
      </c>
      <c r="K248" s="107">
        <v>0</v>
      </c>
      <c r="L248" s="395"/>
      <c r="M248" s="395"/>
    </row>
    <row r="249" spans="1:54" x14ac:dyDescent="0.2">
      <c r="B249" s="118"/>
      <c r="D249" s="89"/>
      <c r="E249" s="89"/>
      <c r="F249" s="89"/>
      <c r="G249" s="89"/>
      <c r="H249" s="89"/>
      <c r="I249" s="89"/>
      <c r="J249" s="89"/>
      <c r="K249" s="89"/>
      <c r="L249" s="394"/>
      <c r="M249" s="394"/>
    </row>
    <row r="250" spans="1:54" s="109" customFormat="1" ht="21" x14ac:dyDescent="0.2">
      <c r="A250" s="125"/>
      <c r="B250" s="110" t="s">
        <v>122</v>
      </c>
      <c r="C250" s="111"/>
      <c r="D250" s="374" t="s">
        <v>98</v>
      </c>
      <c r="E250" s="375"/>
      <c r="F250" s="375"/>
      <c r="G250" s="376"/>
      <c r="H250" s="377" t="s">
        <v>99</v>
      </c>
      <c r="I250" s="375"/>
      <c r="J250" s="375"/>
      <c r="K250" s="376"/>
      <c r="L250" s="395"/>
      <c r="M250" s="395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  <c r="AJ250" s="60"/>
      <c r="AK250" s="60"/>
      <c r="AL250" s="60"/>
      <c r="AM250" s="60"/>
      <c r="AN250" s="60"/>
      <c r="AO250" s="60"/>
      <c r="AP250" s="60"/>
      <c r="AQ250" s="60"/>
      <c r="AR250" s="60"/>
      <c r="AS250" s="60"/>
      <c r="AT250" s="60"/>
      <c r="AU250" s="60"/>
      <c r="AV250" s="60"/>
      <c r="AW250" s="60"/>
      <c r="AX250" s="60"/>
      <c r="AY250" s="60"/>
      <c r="AZ250" s="60"/>
      <c r="BA250" s="60"/>
      <c r="BB250" s="60"/>
    </row>
    <row r="251" spans="1:54" x14ac:dyDescent="0.2">
      <c r="A251" s="125"/>
      <c r="B251" s="119"/>
      <c r="C251" s="68" t="s">
        <v>105</v>
      </c>
      <c r="D251" s="77">
        <v>0</v>
      </c>
      <c r="E251" s="78">
        <v>0</v>
      </c>
      <c r="F251" s="78">
        <v>0</v>
      </c>
      <c r="G251" s="79">
        <v>0</v>
      </c>
      <c r="H251" s="120">
        <v>0</v>
      </c>
      <c r="I251" s="121">
        <v>0</v>
      </c>
      <c r="J251" s="121">
        <v>0</v>
      </c>
      <c r="K251" s="122">
        <v>0</v>
      </c>
      <c r="L251" s="393"/>
      <c r="M251" s="393"/>
      <c r="R251" s="60">
        <v>578</v>
      </c>
      <c r="T251" s="60">
        <v>578</v>
      </c>
    </row>
    <row r="252" spans="1:54" x14ac:dyDescent="0.2">
      <c r="A252" s="125"/>
      <c r="B252" s="119"/>
      <c r="C252" s="70" t="s">
        <v>115</v>
      </c>
      <c r="D252" s="112">
        <v>0</v>
      </c>
      <c r="E252" s="113">
        <v>0</v>
      </c>
      <c r="F252" s="113">
        <v>0</v>
      </c>
      <c r="G252" s="114">
        <v>0</v>
      </c>
      <c r="H252" s="115">
        <v>0</v>
      </c>
      <c r="I252" s="116">
        <v>0</v>
      </c>
      <c r="J252" s="116">
        <v>0</v>
      </c>
      <c r="K252" s="117">
        <v>0</v>
      </c>
      <c r="L252" s="393"/>
      <c r="M252" s="393"/>
    </row>
    <row r="253" spans="1:54" x14ac:dyDescent="0.2">
      <c r="A253" s="125"/>
      <c r="B253" s="119" t="s">
        <v>109</v>
      </c>
      <c r="C253" s="70" t="s">
        <v>110</v>
      </c>
      <c r="D253" s="77">
        <v>0</v>
      </c>
      <c r="E253" s="78">
        <v>0</v>
      </c>
      <c r="F253" s="78">
        <v>0</v>
      </c>
      <c r="G253" s="79">
        <v>0</v>
      </c>
      <c r="H253" s="80">
        <v>0</v>
      </c>
      <c r="I253" s="81">
        <v>0</v>
      </c>
      <c r="J253" s="81">
        <v>0</v>
      </c>
      <c r="K253" s="82">
        <v>0</v>
      </c>
      <c r="L253" s="393"/>
      <c r="M253" s="393"/>
      <c r="R253" s="60">
        <v>593</v>
      </c>
      <c r="T253" s="60">
        <v>593</v>
      </c>
    </row>
    <row r="254" spans="1:54" x14ac:dyDescent="0.2">
      <c r="A254" s="125"/>
      <c r="B254" s="119"/>
      <c r="C254" s="70" t="s">
        <v>111</v>
      </c>
      <c r="D254" s="77">
        <v>0</v>
      </c>
      <c r="E254" s="78">
        <v>0</v>
      </c>
      <c r="F254" s="78">
        <v>0</v>
      </c>
      <c r="G254" s="79">
        <v>0</v>
      </c>
      <c r="H254" s="80">
        <v>0</v>
      </c>
      <c r="I254" s="81">
        <v>0</v>
      </c>
      <c r="J254" s="81">
        <v>0</v>
      </c>
      <c r="K254" s="82">
        <v>0</v>
      </c>
      <c r="L254" s="393"/>
      <c r="M254" s="393"/>
      <c r="R254" s="60">
        <v>594</v>
      </c>
      <c r="T254" s="60">
        <v>594</v>
      </c>
    </row>
    <row r="255" spans="1:54" x14ac:dyDescent="0.2">
      <c r="A255" s="125">
        <v>20</v>
      </c>
      <c r="B255" s="119"/>
      <c r="C255" s="70" t="s">
        <v>45</v>
      </c>
      <c r="D255" s="77">
        <v>0</v>
      </c>
      <c r="E255" s="78">
        <v>0</v>
      </c>
      <c r="F255" s="78">
        <v>0</v>
      </c>
      <c r="G255" s="79">
        <v>0</v>
      </c>
      <c r="H255" s="80">
        <v>0</v>
      </c>
      <c r="I255" s="81">
        <v>0</v>
      </c>
      <c r="J255" s="81">
        <v>0</v>
      </c>
      <c r="K255" s="82">
        <v>0</v>
      </c>
      <c r="L255" s="393"/>
      <c r="M255" s="393"/>
      <c r="R255" s="60">
        <v>595</v>
      </c>
      <c r="T255" s="60">
        <v>595</v>
      </c>
    </row>
    <row r="256" spans="1:54" x14ac:dyDescent="0.2">
      <c r="A256" s="125"/>
      <c r="B256" s="119"/>
      <c r="C256" s="70" t="s">
        <v>46</v>
      </c>
      <c r="D256" s="77">
        <v>0</v>
      </c>
      <c r="E256" s="78">
        <v>0</v>
      </c>
      <c r="F256" s="78">
        <v>0</v>
      </c>
      <c r="G256" s="79">
        <v>0</v>
      </c>
      <c r="H256" s="80">
        <v>0</v>
      </c>
      <c r="I256" s="81">
        <v>0</v>
      </c>
      <c r="J256" s="81">
        <v>0</v>
      </c>
      <c r="K256" s="82">
        <v>0</v>
      </c>
      <c r="L256" s="393"/>
      <c r="M256" s="393"/>
      <c r="R256" s="60">
        <v>596</v>
      </c>
      <c r="T256" s="60">
        <v>596</v>
      </c>
    </row>
    <row r="257" spans="1:20" x14ac:dyDescent="0.2">
      <c r="A257" s="125"/>
      <c r="B257" s="123" t="s">
        <v>113</v>
      </c>
      <c r="C257" s="91" t="s">
        <v>110</v>
      </c>
      <c r="D257" s="92">
        <v>0</v>
      </c>
      <c r="E257" s="93">
        <v>0</v>
      </c>
      <c r="F257" s="93">
        <v>0</v>
      </c>
      <c r="G257" s="94">
        <v>0</v>
      </c>
      <c r="H257" s="95">
        <v>0</v>
      </c>
      <c r="I257" s="96">
        <v>0</v>
      </c>
      <c r="J257" s="96">
        <v>0</v>
      </c>
      <c r="K257" s="97">
        <v>0</v>
      </c>
      <c r="L257" s="395"/>
      <c r="M257" s="395"/>
    </row>
    <row r="258" spans="1:20" x14ac:dyDescent="0.2">
      <c r="A258" s="125"/>
      <c r="B258" s="123"/>
      <c r="C258" s="91" t="s">
        <v>111</v>
      </c>
      <c r="D258" s="92">
        <v>0</v>
      </c>
      <c r="E258" s="93">
        <v>0</v>
      </c>
      <c r="F258" s="93">
        <v>0</v>
      </c>
      <c r="G258" s="94">
        <v>0</v>
      </c>
      <c r="H258" s="95">
        <v>0</v>
      </c>
      <c r="I258" s="96">
        <v>0</v>
      </c>
      <c r="J258" s="96">
        <v>0</v>
      </c>
      <c r="K258" s="97">
        <v>0</v>
      </c>
      <c r="L258" s="395"/>
      <c r="M258" s="395"/>
    </row>
    <row r="259" spans="1:20" x14ac:dyDescent="0.2">
      <c r="A259" s="125"/>
      <c r="B259" s="123"/>
      <c r="C259" s="91" t="s">
        <v>45</v>
      </c>
      <c r="D259" s="92">
        <v>0</v>
      </c>
      <c r="E259" s="93">
        <v>0</v>
      </c>
      <c r="F259" s="93">
        <v>0</v>
      </c>
      <c r="G259" s="94">
        <v>0</v>
      </c>
      <c r="H259" s="95">
        <v>0</v>
      </c>
      <c r="I259" s="96">
        <v>0</v>
      </c>
      <c r="J259" s="96">
        <v>0</v>
      </c>
      <c r="K259" s="97">
        <v>0</v>
      </c>
      <c r="L259" s="395"/>
      <c r="M259" s="395"/>
    </row>
    <row r="260" spans="1:20" x14ac:dyDescent="0.2">
      <c r="A260" s="125"/>
      <c r="B260" s="124"/>
      <c r="C260" s="101" t="s">
        <v>46</v>
      </c>
      <c r="D260" s="102">
        <v>0</v>
      </c>
      <c r="E260" s="103">
        <v>0</v>
      </c>
      <c r="F260" s="103">
        <v>0</v>
      </c>
      <c r="G260" s="104">
        <v>0</v>
      </c>
      <c r="H260" s="105">
        <v>0</v>
      </c>
      <c r="I260" s="106">
        <v>0</v>
      </c>
      <c r="J260" s="106">
        <v>0</v>
      </c>
      <c r="K260" s="107">
        <v>0</v>
      </c>
      <c r="L260" s="395"/>
      <c r="M260" s="395"/>
    </row>
    <row r="261" spans="1:20" x14ac:dyDescent="0.2">
      <c r="A261" s="125"/>
      <c r="B261" s="108"/>
      <c r="C261" s="109"/>
      <c r="D261" s="89"/>
      <c r="E261" s="89"/>
      <c r="F261" s="89"/>
      <c r="G261" s="89"/>
      <c r="H261" s="89"/>
      <c r="I261" s="89"/>
      <c r="J261" s="89"/>
      <c r="K261" s="89"/>
      <c r="L261" s="395"/>
      <c r="M261" s="395"/>
    </row>
    <row r="262" spans="1:20" ht="22.5" customHeight="1" x14ac:dyDescent="0.35">
      <c r="A262" s="125"/>
      <c r="B262" s="364" t="s">
        <v>122</v>
      </c>
      <c r="C262" s="365"/>
      <c r="D262" s="366" t="s">
        <v>98</v>
      </c>
      <c r="E262" s="367"/>
      <c r="F262" s="367"/>
      <c r="G262" s="368"/>
      <c r="H262" s="369" t="s">
        <v>99</v>
      </c>
      <c r="I262" s="370"/>
      <c r="J262" s="370"/>
      <c r="K262" s="371"/>
      <c r="L262" s="394"/>
      <c r="M262" s="394"/>
    </row>
    <row r="263" spans="1:20" x14ac:dyDescent="0.2">
      <c r="A263" s="125"/>
      <c r="B263" s="67"/>
      <c r="C263" s="68" t="s">
        <v>105</v>
      </c>
      <c r="D263" s="126">
        <v>0</v>
      </c>
      <c r="E263" s="127">
        <v>0</v>
      </c>
      <c r="F263" s="127">
        <v>0</v>
      </c>
      <c r="G263" s="127">
        <v>0</v>
      </c>
      <c r="H263" s="120">
        <v>0</v>
      </c>
      <c r="I263" s="121">
        <v>0</v>
      </c>
      <c r="J263" s="121">
        <v>0</v>
      </c>
      <c r="K263" s="122">
        <v>0</v>
      </c>
      <c r="L263" s="393"/>
      <c r="M263" s="393"/>
      <c r="R263" s="60">
        <v>605</v>
      </c>
      <c r="T263" s="60">
        <v>605</v>
      </c>
    </row>
    <row r="264" spans="1:20" x14ac:dyDescent="0.2">
      <c r="A264" s="125"/>
      <c r="B264" s="69"/>
      <c r="C264" s="70" t="s">
        <v>115</v>
      </c>
      <c r="D264" s="112">
        <v>0</v>
      </c>
      <c r="E264" s="113">
        <v>0</v>
      </c>
      <c r="F264" s="113">
        <v>0</v>
      </c>
      <c r="G264" s="113">
        <v>0</v>
      </c>
      <c r="H264" s="115">
        <v>0</v>
      </c>
      <c r="I264" s="116">
        <v>0</v>
      </c>
      <c r="J264" s="116">
        <v>0</v>
      </c>
      <c r="K264" s="117">
        <v>0</v>
      </c>
      <c r="L264" s="393"/>
      <c r="M264" s="393"/>
    </row>
    <row r="265" spans="1:20" x14ac:dyDescent="0.2">
      <c r="A265" s="125"/>
      <c r="B265" s="69" t="s">
        <v>109</v>
      </c>
      <c r="C265" s="70" t="s">
        <v>110</v>
      </c>
      <c r="D265" s="77">
        <v>0</v>
      </c>
      <c r="E265" s="78">
        <v>0</v>
      </c>
      <c r="F265" s="78">
        <v>0</v>
      </c>
      <c r="G265" s="78">
        <v>0</v>
      </c>
      <c r="H265" s="80">
        <v>0</v>
      </c>
      <c r="I265" s="81">
        <v>0</v>
      </c>
      <c r="J265" s="81">
        <v>0</v>
      </c>
      <c r="K265" s="82">
        <v>0</v>
      </c>
      <c r="L265" s="393"/>
      <c r="M265" s="393"/>
      <c r="R265" s="60">
        <v>621</v>
      </c>
      <c r="T265" s="60">
        <v>621</v>
      </c>
    </row>
    <row r="266" spans="1:20" x14ac:dyDescent="0.2">
      <c r="A266" s="125"/>
      <c r="B266" s="69"/>
      <c r="C266" s="70" t="s">
        <v>111</v>
      </c>
      <c r="D266" s="77">
        <v>0</v>
      </c>
      <c r="E266" s="78">
        <v>0</v>
      </c>
      <c r="F266" s="78">
        <v>0</v>
      </c>
      <c r="G266" s="78">
        <v>0</v>
      </c>
      <c r="H266" s="80">
        <v>0</v>
      </c>
      <c r="I266" s="81">
        <v>0</v>
      </c>
      <c r="J266" s="81">
        <v>0</v>
      </c>
      <c r="K266" s="82">
        <v>0</v>
      </c>
      <c r="L266" s="393"/>
      <c r="M266" s="393"/>
      <c r="R266" s="60">
        <v>622</v>
      </c>
      <c r="T266" s="60">
        <v>622</v>
      </c>
    </row>
    <row r="267" spans="1:20" x14ac:dyDescent="0.2">
      <c r="A267" s="125">
        <v>21</v>
      </c>
      <c r="B267" s="69"/>
      <c r="C267" s="70" t="s">
        <v>45</v>
      </c>
      <c r="D267" s="77">
        <v>0</v>
      </c>
      <c r="E267" s="78">
        <v>0</v>
      </c>
      <c r="F267" s="78">
        <v>0</v>
      </c>
      <c r="G267" s="78">
        <v>0</v>
      </c>
      <c r="H267" s="80">
        <v>0</v>
      </c>
      <c r="I267" s="81">
        <v>0</v>
      </c>
      <c r="J267" s="81">
        <v>0</v>
      </c>
      <c r="K267" s="82">
        <v>0</v>
      </c>
      <c r="L267" s="393"/>
      <c r="M267" s="393"/>
      <c r="R267" s="60">
        <v>623</v>
      </c>
      <c r="T267" s="60">
        <v>623</v>
      </c>
    </row>
    <row r="268" spans="1:20" x14ac:dyDescent="0.2">
      <c r="A268" s="125"/>
      <c r="B268" s="69"/>
      <c r="C268" s="70" t="s">
        <v>46</v>
      </c>
      <c r="D268" s="77">
        <v>0</v>
      </c>
      <c r="E268" s="78">
        <v>0</v>
      </c>
      <c r="F268" s="78">
        <v>0</v>
      </c>
      <c r="G268" s="78">
        <v>0</v>
      </c>
      <c r="H268" s="80">
        <v>0</v>
      </c>
      <c r="I268" s="81">
        <v>0</v>
      </c>
      <c r="J268" s="81">
        <v>0</v>
      </c>
      <c r="K268" s="82">
        <v>0</v>
      </c>
      <c r="L268" s="393"/>
      <c r="M268" s="393"/>
      <c r="R268" s="60">
        <v>623</v>
      </c>
      <c r="T268" s="60">
        <v>623</v>
      </c>
    </row>
    <row r="269" spans="1:20" x14ac:dyDescent="0.2">
      <c r="A269" s="125"/>
      <c r="B269" s="90" t="s">
        <v>113</v>
      </c>
      <c r="C269" s="91" t="s">
        <v>110</v>
      </c>
      <c r="D269" s="92">
        <v>0</v>
      </c>
      <c r="E269" s="93">
        <v>0</v>
      </c>
      <c r="F269" s="93">
        <v>0</v>
      </c>
      <c r="G269" s="93">
        <v>0</v>
      </c>
      <c r="H269" s="95">
        <v>0</v>
      </c>
      <c r="I269" s="96">
        <v>0</v>
      </c>
      <c r="J269" s="96">
        <v>0</v>
      </c>
      <c r="K269" s="97">
        <v>0</v>
      </c>
      <c r="L269" s="395"/>
      <c r="M269" s="395"/>
    </row>
    <row r="270" spans="1:20" x14ac:dyDescent="0.2">
      <c r="A270" s="125"/>
      <c r="B270" s="90"/>
      <c r="C270" s="91" t="s">
        <v>111</v>
      </c>
      <c r="D270" s="92">
        <v>0</v>
      </c>
      <c r="E270" s="93">
        <v>0</v>
      </c>
      <c r="F270" s="93">
        <v>0</v>
      </c>
      <c r="G270" s="93">
        <v>0</v>
      </c>
      <c r="H270" s="95">
        <v>0</v>
      </c>
      <c r="I270" s="96">
        <v>0</v>
      </c>
      <c r="J270" s="96">
        <v>0</v>
      </c>
      <c r="K270" s="97">
        <v>0</v>
      </c>
      <c r="L270" s="395"/>
      <c r="M270" s="395"/>
    </row>
    <row r="271" spans="1:20" x14ac:dyDescent="0.2">
      <c r="A271" s="125"/>
      <c r="B271" s="90"/>
      <c r="C271" s="91" t="s">
        <v>45</v>
      </c>
      <c r="D271" s="92">
        <v>0</v>
      </c>
      <c r="E271" s="93">
        <v>0</v>
      </c>
      <c r="F271" s="93">
        <v>0</v>
      </c>
      <c r="G271" s="93">
        <v>0</v>
      </c>
      <c r="H271" s="95">
        <v>0</v>
      </c>
      <c r="I271" s="96">
        <v>0</v>
      </c>
      <c r="J271" s="96">
        <v>0</v>
      </c>
      <c r="K271" s="97">
        <v>0</v>
      </c>
      <c r="L271" s="395"/>
      <c r="M271" s="395"/>
    </row>
    <row r="272" spans="1:20" x14ac:dyDescent="0.2">
      <c r="A272" s="125"/>
      <c r="B272" s="100"/>
      <c r="C272" s="101" t="s">
        <v>46</v>
      </c>
      <c r="D272" s="102">
        <v>0</v>
      </c>
      <c r="E272" s="103">
        <v>0</v>
      </c>
      <c r="F272" s="103">
        <v>0</v>
      </c>
      <c r="G272" s="103">
        <v>0</v>
      </c>
      <c r="H272" s="105">
        <v>0</v>
      </c>
      <c r="I272" s="106">
        <v>0</v>
      </c>
      <c r="J272" s="106">
        <v>0</v>
      </c>
      <c r="K272" s="107">
        <v>0</v>
      </c>
      <c r="L272" s="395"/>
      <c r="M272" s="395"/>
    </row>
    <row r="273" spans="1:54" ht="13.5" customHeight="1" x14ac:dyDescent="0.2">
      <c r="A273" s="125"/>
      <c r="B273" s="128"/>
      <c r="C273" s="129"/>
      <c r="D273" s="362"/>
      <c r="E273" s="363"/>
      <c r="F273" s="363"/>
      <c r="G273" s="363"/>
      <c r="H273" s="362"/>
      <c r="I273" s="363"/>
      <c r="J273" s="363"/>
      <c r="K273" s="363"/>
      <c r="L273" s="393"/>
      <c r="M273" s="393"/>
    </row>
    <row r="274" spans="1:54" s="109" customFormat="1" ht="21" x14ac:dyDescent="0.35">
      <c r="A274" s="125"/>
      <c r="B274" s="364" t="s">
        <v>122</v>
      </c>
      <c r="C274" s="365"/>
      <c r="D274" s="366" t="s">
        <v>98</v>
      </c>
      <c r="E274" s="367"/>
      <c r="F274" s="367"/>
      <c r="G274" s="368"/>
      <c r="H274" s="369" t="s">
        <v>99</v>
      </c>
      <c r="I274" s="370"/>
      <c r="J274" s="370"/>
      <c r="K274" s="371"/>
      <c r="L274" s="400"/>
      <c r="M274" s="40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  <c r="AJ274" s="60"/>
      <c r="AK274" s="60"/>
      <c r="AL274" s="60"/>
      <c r="AM274" s="60"/>
      <c r="AN274" s="60"/>
      <c r="AO274" s="60"/>
      <c r="AP274" s="60"/>
      <c r="AQ274" s="60"/>
      <c r="AR274" s="60"/>
      <c r="AS274" s="60"/>
      <c r="AT274" s="60"/>
      <c r="AU274" s="60"/>
      <c r="AV274" s="60"/>
      <c r="AW274" s="60"/>
      <c r="AX274" s="60"/>
      <c r="AY274" s="60"/>
      <c r="AZ274" s="60"/>
      <c r="BA274" s="60"/>
      <c r="BB274" s="60"/>
    </row>
    <row r="275" spans="1:54" x14ac:dyDescent="0.2">
      <c r="B275" s="67"/>
      <c r="C275" s="68" t="s">
        <v>105</v>
      </c>
      <c r="D275" s="126">
        <v>0</v>
      </c>
      <c r="E275" s="127">
        <v>0</v>
      </c>
      <c r="F275" s="127">
        <v>0</v>
      </c>
      <c r="G275" s="127">
        <v>0</v>
      </c>
      <c r="H275" s="120">
        <v>0</v>
      </c>
      <c r="I275" s="121">
        <v>0</v>
      </c>
      <c r="J275" s="121">
        <v>0</v>
      </c>
      <c r="K275" s="122">
        <v>0</v>
      </c>
      <c r="L275" s="393"/>
      <c r="M275" s="393"/>
      <c r="R275" s="60">
        <v>632</v>
      </c>
      <c r="T275" s="60">
        <v>632</v>
      </c>
    </row>
    <row r="276" spans="1:54" x14ac:dyDescent="0.2">
      <c r="B276" s="69"/>
      <c r="C276" s="70" t="s">
        <v>115</v>
      </c>
      <c r="D276" s="112">
        <v>0</v>
      </c>
      <c r="E276" s="113">
        <v>0</v>
      </c>
      <c r="F276" s="113">
        <v>0</v>
      </c>
      <c r="G276" s="113">
        <v>0</v>
      </c>
      <c r="H276" s="115">
        <v>0</v>
      </c>
      <c r="I276" s="116">
        <v>0</v>
      </c>
      <c r="J276" s="116">
        <v>0</v>
      </c>
      <c r="K276" s="117">
        <v>0</v>
      </c>
      <c r="L276" s="393"/>
      <c r="M276" s="393"/>
    </row>
    <row r="277" spans="1:54" x14ac:dyDescent="0.2">
      <c r="B277" s="69" t="s">
        <v>109</v>
      </c>
      <c r="C277" s="70" t="s">
        <v>110</v>
      </c>
      <c r="D277" s="77">
        <v>0</v>
      </c>
      <c r="E277" s="78">
        <v>0</v>
      </c>
      <c r="F277" s="78">
        <v>0</v>
      </c>
      <c r="G277" s="78">
        <v>0</v>
      </c>
      <c r="H277" s="80">
        <v>0</v>
      </c>
      <c r="I277" s="81">
        <v>0</v>
      </c>
      <c r="J277" s="81">
        <v>0</v>
      </c>
      <c r="K277" s="82">
        <v>0</v>
      </c>
      <c r="L277" s="393"/>
      <c r="M277" s="393"/>
      <c r="R277" s="60">
        <v>648</v>
      </c>
      <c r="T277" s="60">
        <v>648</v>
      </c>
    </row>
    <row r="278" spans="1:54" x14ac:dyDescent="0.2">
      <c r="B278" s="69"/>
      <c r="C278" s="70" t="s">
        <v>111</v>
      </c>
      <c r="D278" s="77">
        <v>0</v>
      </c>
      <c r="E278" s="78">
        <v>0</v>
      </c>
      <c r="F278" s="78">
        <v>0</v>
      </c>
      <c r="G278" s="78">
        <v>0</v>
      </c>
      <c r="H278" s="80">
        <v>0</v>
      </c>
      <c r="I278" s="81">
        <v>0</v>
      </c>
      <c r="J278" s="81">
        <v>0</v>
      </c>
      <c r="K278" s="82">
        <v>0</v>
      </c>
      <c r="L278" s="393"/>
      <c r="M278" s="393"/>
      <c r="R278" s="60">
        <v>649</v>
      </c>
      <c r="T278" s="60">
        <v>649</v>
      </c>
    </row>
    <row r="279" spans="1:54" x14ac:dyDescent="0.2">
      <c r="A279" s="57">
        <v>22</v>
      </c>
      <c r="B279" s="69"/>
      <c r="C279" s="70" t="s">
        <v>45</v>
      </c>
      <c r="D279" s="77">
        <v>0</v>
      </c>
      <c r="E279" s="78">
        <v>0</v>
      </c>
      <c r="F279" s="78">
        <v>0</v>
      </c>
      <c r="G279" s="78">
        <v>0</v>
      </c>
      <c r="H279" s="80">
        <v>0</v>
      </c>
      <c r="I279" s="81">
        <v>0</v>
      </c>
      <c r="J279" s="81">
        <v>0</v>
      </c>
      <c r="K279" s="82">
        <v>0</v>
      </c>
      <c r="L279" s="393"/>
      <c r="M279" s="393"/>
      <c r="R279" s="60">
        <v>650</v>
      </c>
      <c r="T279" s="60">
        <v>650</v>
      </c>
    </row>
    <row r="280" spans="1:54" x14ac:dyDescent="0.2">
      <c r="B280" s="69"/>
      <c r="C280" s="70" t="s">
        <v>46</v>
      </c>
      <c r="D280" s="77">
        <v>0</v>
      </c>
      <c r="E280" s="78">
        <v>0</v>
      </c>
      <c r="F280" s="78">
        <v>0</v>
      </c>
      <c r="G280" s="78">
        <v>0</v>
      </c>
      <c r="H280" s="80">
        <v>0</v>
      </c>
      <c r="I280" s="81">
        <v>0</v>
      </c>
      <c r="J280" s="81">
        <v>0</v>
      </c>
      <c r="K280" s="82">
        <v>0</v>
      </c>
      <c r="L280" s="393"/>
      <c r="M280" s="393"/>
      <c r="R280" s="60">
        <v>650</v>
      </c>
      <c r="T280" s="60">
        <v>650</v>
      </c>
    </row>
    <row r="281" spans="1:54" x14ac:dyDescent="0.2">
      <c r="B281" s="90" t="s">
        <v>113</v>
      </c>
      <c r="C281" s="91" t="s">
        <v>110</v>
      </c>
      <c r="D281" s="92">
        <v>0</v>
      </c>
      <c r="E281" s="93">
        <v>0</v>
      </c>
      <c r="F281" s="93">
        <v>0</v>
      </c>
      <c r="G281" s="93">
        <v>0</v>
      </c>
      <c r="H281" s="95">
        <v>0</v>
      </c>
      <c r="I281" s="96">
        <v>0</v>
      </c>
      <c r="J281" s="96">
        <v>0</v>
      </c>
      <c r="K281" s="97">
        <v>0</v>
      </c>
      <c r="L281" s="395"/>
      <c r="M281" s="395"/>
    </row>
    <row r="282" spans="1:54" x14ac:dyDescent="0.2">
      <c r="B282" s="90"/>
      <c r="C282" s="91" t="s">
        <v>111</v>
      </c>
      <c r="D282" s="92">
        <v>0</v>
      </c>
      <c r="E282" s="93">
        <v>0</v>
      </c>
      <c r="F282" s="93">
        <v>0</v>
      </c>
      <c r="G282" s="93">
        <v>0</v>
      </c>
      <c r="H282" s="95">
        <v>0</v>
      </c>
      <c r="I282" s="96">
        <v>0</v>
      </c>
      <c r="J282" s="96">
        <v>0</v>
      </c>
      <c r="K282" s="97">
        <v>0</v>
      </c>
      <c r="L282" s="395"/>
      <c r="M282" s="395"/>
    </row>
    <row r="283" spans="1:54" x14ac:dyDescent="0.2">
      <c r="B283" s="90"/>
      <c r="C283" s="91" t="s">
        <v>45</v>
      </c>
      <c r="D283" s="92">
        <v>0</v>
      </c>
      <c r="E283" s="93">
        <v>0</v>
      </c>
      <c r="F283" s="93">
        <v>0</v>
      </c>
      <c r="G283" s="93">
        <v>0</v>
      </c>
      <c r="H283" s="95">
        <v>0</v>
      </c>
      <c r="I283" s="96">
        <v>0</v>
      </c>
      <c r="J283" s="96">
        <v>0</v>
      </c>
      <c r="K283" s="97">
        <v>0</v>
      </c>
      <c r="L283" s="395"/>
      <c r="M283" s="395"/>
    </row>
    <row r="284" spans="1:54" x14ac:dyDescent="0.2">
      <c r="B284" s="100"/>
      <c r="C284" s="101" t="s">
        <v>46</v>
      </c>
      <c r="D284" s="102">
        <v>0</v>
      </c>
      <c r="E284" s="103">
        <v>0</v>
      </c>
      <c r="F284" s="103">
        <v>0</v>
      </c>
      <c r="G284" s="103">
        <v>0</v>
      </c>
      <c r="H284" s="105">
        <v>0</v>
      </c>
      <c r="I284" s="106">
        <v>0</v>
      </c>
      <c r="J284" s="106">
        <v>0</v>
      </c>
      <c r="K284" s="107">
        <v>0</v>
      </c>
      <c r="L284" s="395"/>
      <c r="M284" s="395"/>
    </row>
    <row r="285" spans="1:54" ht="21" x14ac:dyDescent="0.2">
      <c r="B285" s="128"/>
      <c r="C285" s="129"/>
      <c r="D285" s="362"/>
      <c r="E285" s="363"/>
      <c r="F285" s="363"/>
      <c r="G285" s="363"/>
      <c r="H285" s="362"/>
      <c r="I285" s="363"/>
      <c r="J285" s="363"/>
      <c r="K285" s="363"/>
      <c r="L285" s="394"/>
      <c r="M285" s="394"/>
    </row>
    <row r="286" spans="1:54" s="109" customFormat="1" ht="21" x14ac:dyDescent="0.35">
      <c r="A286" s="57"/>
      <c r="B286" s="364" t="s">
        <v>122</v>
      </c>
      <c r="C286" s="365"/>
      <c r="D286" s="366" t="s">
        <v>98</v>
      </c>
      <c r="E286" s="367"/>
      <c r="F286" s="367"/>
      <c r="G286" s="368"/>
      <c r="H286" s="369" t="s">
        <v>99</v>
      </c>
      <c r="I286" s="370"/>
      <c r="J286" s="370"/>
      <c r="K286" s="371"/>
      <c r="L286" s="400"/>
      <c r="M286" s="400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  <c r="AJ286" s="60"/>
      <c r="AK286" s="60"/>
      <c r="AL286" s="60"/>
      <c r="AM286" s="60"/>
      <c r="AN286" s="60"/>
      <c r="AO286" s="60"/>
      <c r="AP286" s="60"/>
      <c r="AQ286" s="60"/>
      <c r="AR286" s="60"/>
      <c r="AS286" s="60"/>
      <c r="AT286" s="60"/>
      <c r="AU286" s="60"/>
      <c r="AV286" s="60"/>
      <c r="AW286" s="60"/>
      <c r="AX286" s="60"/>
      <c r="AY286" s="60"/>
      <c r="AZ286" s="60"/>
      <c r="BA286" s="60"/>
      <c r="BB286" s="60"/>
    </row>
    <row r="287" spans="1:54" x14ac:dyDescent="0.2">
      <c r="B287" s="67"/>
      <c r="C287" s="68" t="s">
        <v>105</v>
      </c>
      <c r="D287" s="126">
        <v>0</v>
      </c>
      <c r="E287" s="127">
        <v>0</v>
      </c>
      <c r="F287" s="127">
        <v>0</v>
      </c>
      <c r="G287" s="127">
        <v>0</v>
      </c>
      <c r="H287" s="120">
        <v>0</v>
      </c>
      <c r="I287" s="121">
        <v>0</v>
      </c>
      <c r="J287" s="121">
        <v>0</v>
      </c>
      <c r="K287" s="122">
        <v>0</v>
      </c>
      <c r="L287" s="393"/>
      <c r="M287" s="393"/>
      <c r="R287" s="60">
        <v>659</v>
      </c>
      <c r="T287" s="60">
        <v>659</v>
      </c>
    </row>
    <row r="288" spans="1:54" x14ac:dyDescent="0.2">
      <c r="B288" s="69"/>
      <c r="C288" s="70" t="s">
        <v>115</v>
      </c>
      <c r="D288" s="112">
        <v>0</v>
      </c>
      <c r="E288" s="113">
        <v>0</v>
      </c>
      <c r="F288" s="113">
        <v>0</v>
      </c>
      <c r="G288" s="113">
        <v>0</v>
      </c>
      <c r="H288" s="115">
        <v>0</v>
      </c>
      <c r="I288" s="116">
        <v>0</v>
      </c>
      <c r="J288" s="116">
        <v>0</v>
      </c>
      <c r="K288" s="117">
        <v>0</v>
      </c>
      <c r="L288" s="393"/>
      <c r="M288" s="393"/>
    </row>
    <row r="289" spans="1:54" x14ac:dyDescent="0.2">
      <c r="B289" s="69" t="s">
        <v>109</v>
      </c>
      <c r="C289" s="70" t="s">
        <v>110</v>
      </c>
      <c r="D289" s="77">
        <v>0</v>
      </c>
      <c r="E289" s="78">
        <v>0</v>
      </c>
      <c r="F289" s="78">
        <v>0</v>
      </c>
      <c r="G289" s="78">
        <v>0</v>
      </c>
      <c r="H289" s="80">
        <v>0</v>
      </c>
      <c r="I289" s="81">
        <v>0</v>
      </c>
      <c r="J289" s="81">
        <v>0</v>
      </c>
      <c r="K289" s="82">
        <v>0</v>
      </c>
      <c r="L289" s="393"/>
      <c r="M289" s="393"/>
      <c r="R289" s="60">
        <v>675</v>
      </c>
      <c r="T289" s="60">
        <v>675</v>
      </c>
    </row>
    <row r="290" spans="1:54" x14ac:dyDescent="0.2">
      <c r="B290" s="69"/>
      <c r="C290" s="70" t="s">
        <v>111</v>
      </c>
      <c r="D290" s="77">
        <v>0</v>
      </c>
      <c r="E290" s="78">
        <v>0</v>
      </c>
      <c r="F290" s="78">
        <v>0</v>
      </c>
      <c r="G290" s="78">
        <v>0</v>
      </c>
      <c r="H290" s="80">
        <v>0</v>
      </c>
      <c r="I290" s="81">
        <v>0</v>
      </c>
      <c r="J290" s="81">
        <v>0</v>
      </c>
      <c r="K290" s="82">
        <v>0</v>
      </c>
      <c r="L290" s="393"/>
      <c r="M290" s="393"/>
      <c r="R290" s="60">
        <v>676</v>
      </c>
      <c r="T290" s="60">
        <v>676</v>
      </c>
    </row>
    <row r="291" spans="1:54" x14ac:dyDescent="0.2">
      <c r="A291" s="57">
        <v>23</v>
      </c>
      <c r="B291" s="69"/>
      <c r="C291" s="70" t="s">
        <v>45</v>
      </c>
      <c r="D291" s="77">
        <v>0</v>
      </c>
      <c r="E291" s="78">
        <v>0</v>
      </c>
      <c r="F291" s="78">
        <v>0</v>
      </c>
      <c r="G291" s="78">
        <v>0</v>
      </c>
      <c r="H291" s="80">
        <v>0</v>
      </c>
      <c r="I291" s="81">
        <v>0</v>
      </c>
      <c r="J291" s="81">
        <v>0</v>
      </c>
      <c r="K291" s="82">
        <v>0</v>
      </c>
      <c r="L291" s="393"/>
      <c r="M291" s="393"/>
      <c r="R291" s="60">
        <v>677</v>
      </c>
      <c r="T291" s="60">
        <v>677</v>
      </c>
    </row>
    <row r="292" spans="1:54" x14ac:dyDescent="0.2">
      <c r="B292" s="69"/>
      <c r="C292" s="70" t="s">
        <v>46</v>
      </c>
      <c r="D292" s="77">
        <v>0</v>
      </c>
      <c r="E292" s="78">
        <v>0</v>
      </c>
      <c r="F292" s="78">
        <v>0</v>
      </c>
      <c r="G292" s="78">
        <v>0</v>
      </c>
      <c r="H292" s="80">
        <v>0</v>
      </c>
      <c r="I292" s="81">
        <v>0</v>
      </c>
      <c r="J292" s="81">
        <v>0</v>
      </c>
      <c r="K292" s="82">
        <v>0</v>
      </c>
      <c r="L292" s="393"/>
      <c r="M292" s="393"/>
      <c r="R292" s="60">
        <v>677</v>
      </c>
      <c r="T292" s="60">
        <v>677</v>
      </c>
    </row>
    <row r="293" spans="1:54" x14ac:dyDescent="0.2">
      <c r="B293" s="90" t="s">
        <v>113</v>
      </c>
      <c r="C293" s="91" t="s">
        <v>110</v>
      </c>
      <c r="D293" s="92">
        <v>0</v>
      </c>
      <c r="E293" s="93">
        <v>0</v>
      </c>
      <c r="F293" s="93">
        <v>0</v>
      </c>
      <c r="G293" s="93">
        <v>0</v>
      </c>
      <c r="H293" s="95">
        <v>0</v>
      </c>
      <c r="I293" s="96">
        <v>0</v>
      </c>
      <c r="J293" s="96">
        <v>0</v>
      </c>
      <c r="K293" s="97">
        <v>0</v>
      </c>
      <c r="L293" s="395"/>
      <c r="M293" s="395"/>
    </row>
    <row r="294" spans="1:54" x14ac:dyDescent="0.2">
      <c r="B294" s="90"/>
      <c r="C294" s="91" t="s">
        <v>111</v>
      </c>
      <c r="D294" s="92">
        <v>0</v>
      </c>
      <c r="E294" s="93">
        <v>0</v>
      </c>
      <c r="F294" s="93">
        <v>0</v>
      </c>
      <c r="G294" s="93">
        <v>0</v>
      </c>
      <c r="H294" s="95">
        <v>0</v>
      </c>
      <c r="I294" s="96">
        <v>0</v>
      </c>
      <c r="J294" s="96">
        <v>0</v>
      </c>
      <c r="K294" s="97">
        <v>0</v>
      </c>
      <c r="L294" s="395"/>
      <c r="M294" s="395"/>
    </row>
    <row r="295" spans="1:54" x14ac:dyDescent="0.2">
      <c r="B295" s="90"/>
      <c r="C295" s="91" t="s">
        <v>45</v>
      </c>
      <c r="D295" s="92">
        <v>0</v>
      </c>
      <c r="E295" s="93">
        <v>0</v>
      </c>
      <c r="F295" s="93">
        <v>0</v>
      </c>
      <c r="G295" s="93">
        <v>0</v>
      </c>
      <c r="H295" s="95">
        <v>0</v>
      </c>
      <c r="I295" s="96">
        <v>0</v>
      </c>
      <c r="J295" s="96">
        <v>0</v>
      </c>
      <c r="K295" s="97">
        <v>0</v>
      </c>
      <c r="L295" s="395"/>
      <c r="M295" s="395"/>
    </row>
    <row r="296" spans="1:54" x14ac:dyDescent="0.2">
      <c r="B296" s="100"/>
      <c r="C296" s="101" t="s">
        <v>46</v>
      </c>
      <c r="D296" s="102">
        <v>0</v>
      </c>
      <c r="E296" s="103">
        <v>0</v>
      </c>
      <c r="F296" s="103">
        <v>0</v>
      </c>
      <c r="G296" s="103">
        <v>0</v>
      </c>
      <c r="H296" s="105">
        <v>0</v>
      </c>
      <c r="I296" s="106">
        <v>0</v>
      </c>
      <c r="J296" s="106">
        <v>0</v>
      </c>
      <c r="K296" s="107">
        <v>0</v>
      </c>
      <c r="L296" s="395"/>
      <c r="M296" s="395"/>
    </row>
    <row r="297" spans="1:54" ht="21" x14ac:dyDescent="0.2">
      <c r="B297" s="128"/>
      <c r="C297" s="129"/>
      <c r="D297" s="362"/>
      <c r="E297" s="363"/>
      <c r="F297" s="363"/>
      <c r="G297" s="363"/>
      <c r="H297" s="362"/>
      <c r="I297" s="363"/>
      <c r="J297" s="363"/>
      <c r="K297" s="363"/>
      <c r="L297" s="394"/>
      <c r="M297" s="394"/>
    </row>
    <row r="298" spans="1:54" s="109" customFormat="1" ht="21" x14ac:dyDescent="0.35">
      <c r="A298" s="57"/>
      <c r="B298" s="364" t="s">
        <v>122</v>
      </c>
      <c r="C298" s="365"/>
      <c r="D298" s="366" t="s">
        <v>98</v>
      </c>
      <c r="E298" s="367"/>
      <c r="F298" s="367"/>
      <c r="G298" s="368"/>
      <c r="H298" s="369" t="s">
        <v>99</v>
      </c>
      <c r="I298" s="370"/>
      <c r="J298" s="370"/>
      <c r="K298" s="371"/>
      <c r="L298" s="400"/>
      <c r="M298" s="400"/>
      <c r="R298" s="60"/>
      <c r="S298" s="60"/>
      <c r="T298" s="60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  <c r="AI298" s="60"/>
      <c r="AJ298" s="60"/>
      <c r="AK298" s="60"/>
      <c r="AL298" s="60"/>
      <c r="AM298" s="60"/>
      <c r="AN298" s="60"/>
      <c r="AO298" s="60"/>
      <c r="AP298" s="60"/>
      <c r="AQ298" s="60"/>
      <c r="AR298" s="60"/>
      <c r="AS298" s="60"/>
      <c r="AT298" s="60"/>
      <c r="AU298" s="60"/>
      <c r="AV298" s="60"/>
      <c r="AW298" s="60"/>
      <c r="AX298" s="60"/>
      <c r="AY298" s="60"/>
      <c r="AZ298" s="60"/>
      <c r="BA298" s="60"/>
      <c r="BB298" s="60"/>
    </row>
    <row r="299" spans="1:54" x14ac:dyDescent="0.2">
      <c r="B299" s="67"/>
      <c r="C299" s="68" t="s">
        <v>105</v>
      </c>
      <c r="D299" s="126">
        <v>0</v>
      </c>
      <c r="E299" s="127">
        <v>0</v>
      </c>
      <c r="F299" s="127">
        <v>0</v>
      </c>
      <c r="G299" s="127">
        <v>0</v>
      </c>
      <c r="H299" s="120">
        <v>0</v>
      </c>
      <c r="I299" s="121">
        <v>0</v>
      </c>
      <c r="J299" s="121">
        <v>0</v>
      </c>
      <c r="K299" s="122">
        <v>0</v>
      </c>
      <c r="L299" s="393"/>
      <c r="M299" s="393"/>
      <c r="R299" s="60">
        <v>686</v>
      </c>
      <c r="T299" s="60">
        <v>686</v>
      </c>
    </row>
    <row r="300" spans="1:54" x14ac:dyDescent="0.2">
      <c r="B300" s="69"/>
      <c r="C300" s="70" t="s">
        <v>115</v>
      </c>
      <c r="D300" s="112">
        <v>0</v>
      </c>
      <c r="E300" s="113">
        <v>0</v>
      </c>
      <c r="F300" s="113">
        <v>0</v>
      </c>
      <c r="G300" s="113">
        <v>0</v>
      </c>
      <c r="H300" s="115">
        <v>0</v>
      </c>
      <c r="I300" s="116">
        <v>0</v>
      </c>
      <c r="J300" s="116">
        <v>0</v>
      </c>
      <c r="K300" s="117">
        <v>0</v>
      </c>
      <c r="L300" s="393"/>
      <c r="M300" s="393"/>
    </row>
    <row r="301" spans="1:54" x14ac:dyDescent="0.2">
      <c r="B301" s="69" t="s">
        <v>109</v>
      </c>
      <c r="C301" s="70" t="s">
        <v>110</v>
      </c>
      <c r="D301" s="77">
        <v>0</v>
      </c>
      <c r="E301" s="78">
        <v>0</v>
      </c>
      <c r="F301" s="78">
        <v>0</v>
      </c>
      <c r="G301" s="78">
        <v>0</v>
      </c>
      <c r="H301" s="80">
        <v>0</v>
      </c>
      <c r="I301" s="81">
        <v>0</v>
      </c>
      <c r="J301" s="81">
        <v>0</v>
      </c>
      <c r="K301" s="82">
        <v>0</v>
      </c>
      <c r="L301" s="393"/>
      <c r="M301" s="393"/>
      <c r="R301" s="60">
        <v>702</v>
      </c>
      <c r="T301" s="60">
        <v>702</v>
      </c>
    </row>
    <row r="302" spans="1:54" x14ac:dyDescent="0.2">
      <c r="B302" s="69"/>
      <c r="C302" s="70" t="s">
        <v>111</v>
      </c>
      <c r="D302" s="77">
        <v>0</v>
      </c>
      <c r="E302" s="78">
        <v>0</v>
      </c>
      <c r="F302" s="78">
        <v>0</v>
      </c>
      <c r="G302" s="78">
        <v>0</v>
      </c>
      <c r="H302" s="80">
        <v>0</v>
      </c>
      <c r="I302" s="81">
        <v>0</v>
      </c>
      <c r="J302" s="81">
        <v>0</v>
      </c>
      <c r="K302" s="82">
        <v>0</v>
      </c>
      <c r="L302" s="393"/>
      <c r="M302" s="393"/>
      <c r="R302" s="60">
        <v>703</v>
      </c>
      <c r="T302" s="60">
        <v>703</v>
      </c>
    </row>
    <row r="303" spans="1:54" x14ac:dyDescent="0.2">
      <c r="A303" s="57">
        <v>24</v>
      </c>
      <c r="B303" s="69"/>
      <c r="C303" s="70" t="s">
        <v>45</v>
      </c>
      <c r="D303" s="77">
        <v>0</v>
      </c>
      <c r="E303" s="78">
        <v>0</v>
      </c>
      <c r="F303" s="78">
        <v>0</v>
      </c>
      <c r="G303" s="78">
        <v>0</v>
      </c>
      <c r="H303" s="80">
        <v>0</v>
      </c>
      <c r="I303" s="81">
        <v>0</v>
      </c>
      <c r="J303" s="81">
        <v>0</v>
      </c>
      <c r="K303" s="82">
        <v>0</v>
      </c>
      <c r="L303" s="393"/>
      <c r="M303" s="393"/>
      <c r="R303" s="60">
        <v>704</v>
      </c>
      <c r="T303" s="60">
        <v>704</v>
      </c>
    </row>
    <row r="304" spans="1:54" x14ac:dyDescent="0.2">
      <c r="B304" s="69"/>
      <c r="C304" s="70" t="s">
        <v>46</v>
      </c>
      <c r="D304" s="77">
        <v>0</v>
      </c>
      <c r="E304" s="78">
        <v>0</v>
      </c>
      <c r="F304" s="78">
        <v>0</v>
      </c>
      <c r="G304" s="78">
        <v>0</v>
      </c>
      <c r="H304" s="80">
        <v>0</v>
      </c>
      <c r="I304" s="81">
        <v>0</v>
      </c>
      <c r="J304" s="81">
        <v>0</v>
      </c>
      <c r="K304" s="82">
        <v>0</v>
      </c>
      <c r="L304" s="393"/>
      <c r="M304" s="393"/>
      <c r="R304" s="60">
        <v>704</v>
      </c>
      <c r="T304" s="60">
        <v>704</v>
      </c>
    </row>
    <row r="305" spans="1:54" x14ac:dyDescent="0.2">
      <c r="B305" s="90" t="s">
        <v>113</v>
      </c>
      <c r="C305" s="91" t="s">
        <v>110</v>
      </c>
      <c r="D305" s="92">
        <v>0</v>
      </c>
      <c r="E305" s="93">
        <v>0</v>
      </c>
      <c r="F305" s="93">
        <v>0</v>
      </c>
      <c r="G305" s="93">
        <v>0</v>
      </c>
      <c r="H305" s="95">
        <v>0</v>
      </c>
      <c r="I305" s="96">
        <v>0</v>
      </c>
      <c r="J305" s="96">
        <v>0</v>
      </c>
      <c r="K305" s="97">
        <v>0</v>
      </c>
      <c r="L305" s="395"/>
      <c r="M305" s="395"/>
    </row>
    <row r="306" spans="1:54" x14ac:dyDescent="0.2">
      <c r="B306" s="90"/>
      <c r="C306" s="91" t="s">
        <v>111</v>
      </c>
      <c r="D306" s="92">
        <v>0</v>
      </c>
      <c r="E306" s="93">
        <v>0</v>
      </c>
      <c r="F306" s="93">
        <v>0</v>
      </c>
      <c r="G306" s="93">
        <v>0</v>
      </c>
      <c r="H306" s="95">
        <v>0</v>
      </c>
      <c r="I306" s="96">
        <v>0</v>
      </c>
      <c r="J306" s="96">
        <v>0</v>
      </c>
      <c r="K306" s="97">
        <v>0</v>
      </c>
      <c r="L306" s="395"/>
      <c r="M306" s="395"/>
    </row>
    <row r="307" spans="1:54" x14ac:dyDescent="0.2">
      <c r="B307" s="90"/>
      <c r="C307" s="91" t="s">
        <v>45</v>
      </c>
      <c r="D307" s="92">
        <v>0</v>
      </c>
      <c r="E307" s="93">
        <v>0</v>
      </c>
      <c r="F307" s="93">
        <v>0</v>
      </c>
      <c r="G307" s="93">
        <v>0</v>
      </c>
      <c r="H307" s="95">
        <v>0</v>
      </c>
      <c r="I307" s="96">
        <v>0</v>
      </c>
      <c r="J307" s="96">
        <v>0</v>
      </c>
      <c r="K307" s="97">
        <v>0</v>
      </c>
      <c r="L307" s="395"/>
      <c r="M307" s="395"/>
    </row>
    <row r="308" spans="1:54" x14ac:dyDescent="0.2">
      <c r="B308" s="100"/>
      <c r="C308" s="101" t="s">
        <v>46</v>
      </c>
      <c r="D308" s="102">
        <v>0</v>
      </c>
      <c r="E308" s="103">
        <v>0</v>
      </c>
      <c r="F308" s="103">
        <v>0</v>
      </c>
      <c r="G308" s="103">
        <v>0</v>
      </c>
      <c r="H308" s="105">
        <v>0</v>
      </c>
      <c r="I308" s="106">
        <v>0</v>
      </c>
      <c r="J308" s="106">
        <v>0</v>
      </c>
      <c r="K308" s="107">
        <v>0</v>
      </c>
      <c r="L308" s="395"/>
      <c r="M308" s="395"/>
    </row>
    <row r="309" spans="1:54" ht="21" x14ac:dyDescent="0.2">
      <c r="B309" s="128"/>
      <c r="C309" s="129"/>
      <c r="D309" s="362"/>
      <c r="E309" s="363"/>
      <c r="F309" s="363"/>
      <c r="G309" s="363"/>
      <c r="H309" s="362"/>
      <c r="I309" s="363"/>
      <c r="J309" s="363"/>
      <c r="K309" s="363"/>
      <c r="L309" s="394"/>
      <c r="M309" s="394"/>
    </row>
    <row r="310" spans="1:54" s="109" customFormat="1" ht="21" x14ac:dyDescent="0.35">
      <c r="A310" s="57"/>
      <c r="B310" s="364" t="s">
        <v>122</v>
      </c>
      <c r="C310" s="365"/>
      <c r="D310" s="366" t="s">
        <v>98</v>
      </c>
      <c r="E310" s="367"/>
      <c r="F310" s="367"/>
      <c r="G310" s="368"/>
      <c r="H310" s="369" t="s">
        <v>99</v>
      </c>
      <c r="I310" s="370"/>
      <c r="J310" s="370"/>
      <c r="K310" s="371"/>
      <c r="L310" s="400"/>
      <c r="M310" s="400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  <c r="AH310" s="60"/>
      <c r="AI310" s="60"/>
      <c r="AJ310" s="60"/>
      <c r="AK310" s="60"/>
      <c r="AL310" s="60"/>
      <c r="AM310" s="60"/>
      <c r="AN310" s="60"/>
      <c r="AO310" s="60"/>
      <c r="AP310" s="60"/>
      <c r="AQ310" s="60"/>
      <c r="AR310" s="60"/>
      <c r="AS310" s="60"/>
      <c r="AT310" s="60"/>
      <c r="AU310" s="60"/>
      <c r="AV310" s="60"/>
      <c r="AW310" s="60"/>
      <c r="AX310" s="60"/>
      <c r="AY310" s="60"/>
      <c r="AZ310" s="60"/>
      <c r="BA310" s="60"/>
      <c r="BB310" s="60"/>
    </row>
    <row r="311" spans="1:54" x14ac:dyDescent="0.2">
      <c r="B311" s="67"/>
      <c r="C311" s="68" t="s">
        <v>105</v>
      </c>
      <c r="D311" s="126">
        <v>0</v>
      </c>
      <c r="E311" s="127">
        <v>0</v>
      </c>
      <c r="F311" s="127">
        <v>0</v>
      </c>
      <c r="G311" s="127">
        <v>0</v>
      </c>
      <c r="H311" s="120">
        <v>0</v>
      </c>
      <c r="I311" s="121">
        <v>0</v>
      </c>
      <c r="J311" s="121">
        <v>0</v>
      </c>
      <c r="K311" s="122">
        <v>0</v>
      </c>
      <c r="L311" s="393"/>
      <c r="M311" s="393"/>
      <c r="R311" s="60">
        <v>713</v>
      </c>
      <c r="T311" s="60">
        <v>713</v>
      </c>
    </row>
    <row r="312" spans="1:54" x14ac:dyDescent="0.2">
      <c r="B312" s="69"/>
      <c r="C312" s="70" t="s">
        <v>115</v>
      </c>
      <c r="D312" s="112">
        <v>0</v>
      </c>
      <c r="E312" s="113">
        <v>0</v>
      </c>
      <c r="F312" s="113">
        <v>0</v>
      </c>
      <c r="G312" s="113">
        <v>0</v>
      </c>
      <c r="H312" s="115">
        <v>0</v>
      </c>
      <c r="I312" s="116">
        <v>0</v>
      </c>
      <c r="J312" s="116">
        <v>0</v>
      </c>
      <c r="K312" s="117">
        <v>0</v>
      </c>
      <c r="L312" s="393"/>
      <c r="M312" s="393"/>
    </row>
    <row r="313" spans="1:54" x14ac:dyDescent="0.2">
      <c r="B313" s="69" t="s">
        <v>109</v>
      </c>
      <c r="C313" s="70" t="s">
        <v>110</v>
      </c>
      <c r="D313" s="77">
        <v>0</v>
      </c>
      <c r="E313" s="78">
        <v>0</v>
      </c>
      <c r="F313" s="78">
        <v>0</v>
      </c>
      <c r="G313" s="78">
        <v>0</v>
      </c>
      <c r="H313" s="80">
        <v>0</v>
      </c>
      <c r="I313" s="81">
        <v>0</v>
      </c>
      <c r="J313" s="81">
        <v>0</v>
      </c>
      <c r="K313" s="82">
        <v>0</v>
      </c>
      <c r="L313" s="393"/>
      <c r="M313" s="393"/>
      <c r="R313" s="60">
        <v>729</v>
      </c>
      <c r="T313" s="60">
        <v>729</v>
      </c>
    </row>
    <row r="314" spans="1:54" x14ac:dyDescent="0.2">
      <c r="B314" s="69"/>
      <c r="C314" s="70" t="s">
        <v>111</v>
      </c>
      <c r="D314" s="77">
        <v>0</v>
      </c>
      <c r="E314" s="78">
        <v>0</v>
      </c>
      <c r="F314" s="78">
        <v>0</v>
      </c>
      <c r="G314" s="78">
        <v>0</v>
      </c>
      <c r="H314" s="80">
        <v>0</v>
      </c>
      <c r="I314" s="81">
        <v>0</v>
      </c>
      <c r="J314" s="81">
        <v>0</v>
      </c>
      <c r="K314" s="82">
        <v>0</v>
      </c>
      <c r="L314" s="393"/>
      <c r="M314" s="393"/>
      <c r="R314" s="60">
        <v>730</v>
      </c>
      <c r="T314" s="60">
        <v>730</v>
      </c>
    </row>
    <row r="315" spans="1:54" x14ac:dyDescent="0.2">
      <c r="A315" s="57">
        <v>25</v>
      </c>
      <c r="B315" s="69"/>
      <c r="C315" s="70" t="s">
        <v>45</v>
      </c>
      <c r="D315" s="77">
        <v>0</v>
      </c>
      <c r="E315" s="78">
        <v>0</v>
      </c>
      <c r="F315" s="78">
        <v>0</v>
      </c>
      <c r="G315" s="78">
        <v>0</v>
      </c>
      <c r="H315" s="80">
        <v>0</v>
      </c>
      <c r="I315" s="81">
        <v>0</v>
      </c>
      <c r="J315" s="81">
        <v>0</v>
      </c>
      <c r="K315" s="82">
        <v>0</v>
      </c>
      <c r="L315" s="393"/>
      <c r="M315" s="393"/>
      <c r="R315" s="60">
        <v>731</v>
      </c>
      <c r="T315" s="60">
        <v>731</v>
      </c>
    </row>
    <row r="316" spans="1:54" x14ac:dyDescent="0.2">
      <c r="B316" s="69"/>
      <c r="C316" s="70" t="s">
        <v>46</v>
      </c>
      <c r="D316" s="77">
        <v>0</v>
      </c>
      <c r="E316" s="78">
        <v>0</v>
      </c>
      <c r="F316" s="78">
        <v>0</v>
      </c>
      <c r="G316" s="78">
        <v>0</v>
      </c>
      <c r="H316" s="80">
        <v>0</v>
      </c>
      <c r="I316" s="81">
        <v>0</v>
      </c>
      <c r="J316" s="81">
        <v>0</v>
      </c>
      <c r="K316" s="82">
        <v>0</v>
      </c>
      <c r="L316" s="393"/>
      <c r="M316" s="393"/>
      <c r="R316" s="60">
        <v>731</v>
      </c>
      <c r="T316" s="60">
        <v>731</v>
      </c>
    </row>
    <row r="317" spans="1:54" x14ac:dyDescent="0.2">
      <c r="B317" s="90" t="s">
        <v>113</v>
      </c>
      <c r="C317" s="91" t="s">
        <v>110</v>
      </c>
      <c r="D317" s="92">
        <v>0</v>
      </c>
      <c r="E317" s="93">
        <v>0</v>
      </c>
      <c r="F317" s="93">
        <v>0</v>
      </c>
      <c r="G317" s="93">
        <v>0</v>
      </c>
      <c r="H317" s="95">
        <v>0</v>
      </c>
      <c r="I317" s="96">
        <v>0</v>
      </c>
      <c r="J317" s="96">
        <v>0</v>
      </c>
      <c r="K317" s="97">
        <v>0</v>
      </c>
      <c r="L317" s="395"/>
      <c r="M317" s="395"/>
    </row>
    <row r="318" spans="1:54" x14ac:dyDescent="0.2">
      <c r="B318" s="90"/>
      <c r="C318" s="91" t="s">
        <v>111</v>
      </c>
      <c r="D318" s="92">
        <v>0</v>
      </c>
      <c r="E318" s="93">
        <v>0</v>
      </c>
      <c r="F318" s="93">
        <v>0</v>
      </c>
      <c r="G318" s="93">
        <v>0</v>
      </c>
      <c r="H318" s="95">
        <v>0</v>
      </c>
      <c r="I318" s="96">
        <v>0</v>
      </c>
      <c r="J318" s="96">
        <v>0</v>
      </c>
      <c r="K318" s="97">
        <v>0</v>
      </c>
      <c r="L318" s="395"/>
      <c r="M318" s="395"/>
    </row>
    <row r="319" spans="1:54" x14ac:dyDescent="0.2">
      <c r="B319" s="90"/>
      <c r="C319" s="91" t="s">
        <v>45</v>
      </c>
      <c r="D319" s="92">
        <v>0</v>
      </c>
      <c r="E319" s="93">
        <v>0</v>
      </c>
      <c r="F319" s="93">
        <v>0</v>
      </c>
      <c r="G319" s="93">
        <v>0</v>
      </c>
      <c r="H319" s="95">
        <v>0</v>
      </c>
      <c r="I319" s="96">
        <v>0</v>
      </c>
      <c r="J319" s="96">
        <v>0</v>
      </c>
      <c r="K319" s="97">
        <v>0</v>
      </c>
      <c r="L319" s="395"/>
      <c r="M319" s="395"/>
    </row>
    <row r="320" spans="1:54" x14ac:dyDescent="0.2">
      <c r="B320" s="100"/>
      <c r="C320" s="101" t="s">
        <v>46</v>
      </c>
      <c r="D320" s="102">
        <v>0</v>
      </c>
      <c r="E320" s="103">
        <v>0</v>
      </c>
      <c r="F320" s="103">
        <v>0</v>
      </c>
      <c r="G320" s="103">
        <v>0</v>
      </c>
      <c r="H320" s="105">
        <v>0</v>
      </c>
      <c r="I320" s="106">
        <v>0</v>
      </c>
      <c r="J320" s="106">
        <v>0</v>
      </c>
      <c r="K320" s="107">
        <v>0</v>
      </c>
      <c r="L320" s="395"/>
      <c r="M320" s="395"/>
    </row>
    <row r="321" spans="1:54" ht="21" x14ac:dyDescent="0.2">
      <c r="B321" s="128"/>
      <c r="C321" s="129"/>
      <c r="D321" s="362"/>
      <c r="E321" s="363"/>
      <c r="F321" s="363"/>
      <c r="G321" s="363"/>
      <c r="H321" s="362"/>
      <c r="I321" s="363"/>
      <c r="J321" s="363"/>
      <c r="K321" s="363"/>
      <c r="L321" s="394"/>
      <c r="M321" s="394"/>
    </row>
    <row r="322" spans="1:54" s="109" customFormat="1" ht="21" x14ac:dyDescent="0.35">
      <c r="A322" s="57"/>
      <c r="B322" s="364" t="s">
        <v>122</v>
      </c>
      <c r="C322" s="365"/>
      <c r="D322" s="366" t="s">
        <v>98</v>
      </c>
      <c r="E322" s="367"/>
      <c r="F322" s="367"/>
      <c r="G322" s="368"/>
      <c r="H322" s="369" t="s">
        <v>99</v>
      </c>
      <c r="I322" s="370"/>
      <c r="J322" s="370"/>
      <c r="K322" s="371"/>
      <c r="L322" s="400"/>
      <c r="M322" s="400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  <c r="AQ322" s="60"/>
      <c r="AR322" s="60"/>
      <c r="AS322" s="60"/>
      <c r="AT322" s="60"/>
      <c r="AU322" s="60"/>
      <c r="AV322" s="60"/>
      <c r="AW322" s="60"/>
      <c r="AX322" s="60"/>
      <c r="AY322" s="60"/>
      <c r="AZ322" s="60"/>
      <c r="BA322" s="60"/>
      <c r="BB322" s="60"/>
    </row>
    <row r="323" spans="1:54" x14ac:dyDescent="0.2">
      <c r="B323" s="67"/>
      <c r="C323" s="68" t="s">
        <v>105</v>
      </c>
      <c r="D323" s="126">
        <v>0</v>
      </c>
      <c r="E323" s="127">
        <v>0</v>
      </c>
      <c r="F323" s="127">
        <v>0</v>
      </c>
      <c r="G323" s="127">
        <v>0</v>
      </c>
      <c r="H323" s="120">
        <v>0</v>
      </c>
      <c r="I323" s="121">
        <v>0</v>
      </c>
      <c r="J323" s="121">
        <v>0</v>
      </c>
      <c r="K323" s="122">
        <v>0</v>
      </c>
      <c r="L323" s="393"/>
      <c r="M323" s="393"/>
      <c r="R323" s="60">
        <v>740</v>
      </c>
      <c r="T323" s="60">
        <v>740</v>
      </c>
    </row>
    <row r="324" spans="1:54" x14ac:dyDescent="0.2">
      <c r="B324" s="69"/>
      <c r="C324" s="70" t="s">
        <v>115</v>
      </c>
      <c r="D324" s="112">
        <v>0</v>
      </c>
      <c r="E324" s="113">
        <v>0</v>
      </c>
      <c r="F324" s="113">
        <v>0</v>
      </c>
      <c r="G324" s="113">
        <v>0</v>
      </c>
      <c r="H324" s="115">
        <v>0</v>
      </c>
      <c r="I324" s="116">
        <v>0</v>
      </c>
      <c r="J324" s="116">
        <v>0</v>
      </c>
      <c r="K324" s="117">
        <v>0</v>
      </c>
      <c r="L324" s="393"/>
      <c r="M324" s="393"/>
    </row>
    <row r="325" spans="1:54" x14ac:dyDescent="0.2">
      <c r="B325" s="69" t="s">
        <v>109</v>
      </c>
      <c r="C325" s="70" t="s">
        <v>110</v>
      </c>
      <c r="D325" s="77">
        <v>0</v>
      </c>
      <c r="E325" s="78">
        <v>0</v>
      </c>
      <c r="F325" s="78">
        <v>0</v>
      </c>
      <c r="G325" s="78">
        <v>0</v>
      </c>
      <c r="H325" s="80">
        <v>0</v>
      </c>
      <c r="I325" s="81">
        <v>0</v>
      </c>
      <c r="J325" s="81">
        <v>0</v>
      </c>
      <c r="K325" s="82">
        <v>0</v>
      </c>
      <c r="L325" s="393"/>
      <c r="M325" s="393"/>
      <c r="R325" s="60">
        <v>756</v>
      </c>
      <c r="T325" s="60">
        <v>756</v>
      </c>
    </row>
    <row r="326" spans="1:54" x14ac:dyDescent="0.2">
      <c r="B326" s="69"/>
      <c r="C326" s="70" t="s">
        <v>111</v>
      </c>
      <c r="D326" s="77">
        <v>0</v>
      </c>
      <c r="E326" s="78">
        <v>0</v>
      </c>
      <c r="F326" s="78">
        <v>0</v>
      </c>
      <c r="G326" s="78">
        <v>0</v>
      </c>
      <c r="H326" s="80">
        <v>0</v>
      </c>
      <c r="I326" s="81">
        <v>0</v>
      </c>
      <c r="J326" s="81">
        <v>0</v>
      </c>
      <c r="K326" s="82">
        <v>0</v>
      </c>
      <c r="L326" s="393"/>
      <c r="M326" s="393"/>
      <c r="R326" s="60">
        <v>757</v>
      </c>
      <c r="T326" s="60">
        <v>757</v>
      </c>
    </row>
    <row r="327" spans="1:54" x14ac:dyDescent="0.2">
      <c r="A327" s="57">
        <v>26</v>
      </c>
      <c r="B327" s="69"/>
      <c r="C327" s="70" t="s">
        <v>45</v>
      </c>
      <c r="D327" s="77">
        <v>0</v>
      </c>
      <c r="E327" s="78">
        <v>0</v>
      </c>
      <c r="F327" s="78">
        <v>0</v>
      </c>
      <c r="G327" s="78">
        <v>0</v>
      </c>
      <c r="H327" s="80">
        <v>0</v>
      </c>
      <c r="I327" s="81">
        <v>0</v>
      </c>
      <c r="J327" s="81">
        <v>0</v>
      </c>
      <c r="K327" s="82">
        <v>0</v>
      </c>
      <c r="L327" s="393"/>
      <c r="M327" s="393"/>
      <c r="R327" s="60">
        <v>758</v>
      </c>
      <c r="T327" s="60">
        <v>758</v>
      </c>
    </row>
    <row r="328" spans="1:54" x14ac:dyDescent="0.2">
      <c r="B328" s="69"/>
      <c r="C328" s="70" t="s">
        <v>46</v>
      </c>
      <c r="D328" s="77">
        <v>0</v>
      </c>
      <c r="E328" s="78">
        <v>0</v>
      </c>
      <c r="F328" s="78">
        <v>0</v>
      </c>
      <c r="G328" s="78">
        <v>0</v>
      </c>
      <c r="H328" s="80">
        <v>0</v>
      </c>
      <c r="I328" s="81">
        <v>0</v>
      </c>
      <c r="J328" s="81">
        <v>0</v>
      </c>
      <c r="K328" s="82">
        <v>0</v>
      </c>
      <c r="L328" s="393"/>
      <c r="M328" s="393"/>
      <c r="R328" s="60">
        <v>758</v>
      </c>
      <c r="T328" s="60">
        <v>758</v>
      </c>
    </row>
    <row r="329" spans="1:54" x14ac:dyDescent="0.2">
      <c r="B329" s="90" t="s">
        <v>113</v>
      </c>
      <c r="C329" s="91" t="s">
        <v>110</v>
      </c>
      <c r="D329" s="92">
        <v>0</v>
      </c>
      <c r="E329" s="93">
        <v>0</v>
      </c>
      <c r="F329" s="93">
        <v>0</v>
      </c>
      <c r="G329" s="93">
        <v>0</v>
      </c>
      <c r="H329" s="95">
        <v>0</v>
      </c>
      <c r="I329" s="96">
        <v>0</v>
      </c>
      <c r="J329" s="96">
        <v>0</v>
      </c>
      <c r="K329" s="97">
        <v>0</v>
      </c>
      <c r="L329" s="395"/>
      <c r="M329" s="395"/>
    </row>
    <row r="330" spans="1:54" x14ac:dyDescent="0.2">
      <c r="B330" s="90"/>
      <c r="C330" s="91" t="s">
        <v>111</v>
      </c>
      <c r="D330" s="92">
        <v>0</v>
      </c>
      <c r="E330" s="93">
        <v>0</v>
      </c>
      <c r="F330" s="93">
        <v>0</v>
      </c>
      <c r="G330" s="93">
        <v>0</v>
      </c>
      <c r="H330" s="95">
        <v>0</v>
      </c>
      <c r="I330" s="96">
        <v>0</v>
      </c>
      <c r="J330" s="96">
        <v>0</v>
      </c>
      <c r="K330" s="97">
        <v>0</v>
      </c>
      <c r="L330" s="395"/>
      <c r="M330" s="395"/>
    </row>
    <row r="331" spans="1:54" x14ac:dyDescent="0.2">
      <c r="B331" s="90"/>
      <c r="C331" s="91" t="s">
        <v>45</v>
      </c>
      <c r="D331" s="92">
        <v>0</v>
      </c>
      <c r="E331" s="93">
        <v>0</v>
      </c>
      <c r="F331" s="93">
        <v>0</v>
      </c>
      <c r="G331" s="93">
        <v>0</v>
      </c>
      <c r="H331" s="95">
        <v>0</v>
      </c>
      <c r="I331" s="96">
        <v>0</v>
      </c>
      <c r="J331" s="96">
        <v>0</v>
      </c>
      <c r="K331" s="97">
        <v>0</v>
      </c>
      <c r="L331" s="395"/>
      <c r="M331" s="395"/>
    </row>
    <row r="332" spans="1:54" x14ac:dyDescent="0.2">
      <c r="B332" s="100"/>
      <c r="C332" s="101" t="s">
        <v>46</v>
      </c>
      <c r="D332" s="102">
        <v>0</v>
      </c>
      <c r="E332" s="103">
        <v>0</v>
      </c>
      <c r="F332" s="103">
        <v>0</v>
      </c>
      <c r="G332" s="103">
        <v>0</v>
      </c>
      <c r="H332" s="105">
        <v>0</v>
      </c>
      <c r="I332" s="106">
        <v>0</v>
      </c>
      <c r="J332" s="106">
        <v>0</v>
      </c>
      <c r="K332" s="107">
        <v>0</v>
      </c>
      <c r="L332" s="395"/>
      <c r="M332" s="395"/>
    </row>
    <row r="333" spans="1:54" ht="21" x14ac:dyDescent="0.2">
      <c r="B333" s="128"/>
      <c r="C333" s="129"/>
      <c r="D333" s="362"/>
      <c r="E333" s="363"/>
      <c r="F333" s="363"/>
      <c r="G333" s="363"/>
      <c r="H333" s="362"/>
      <c r="I333" s="363"/>
      <c r="J333" s="363"/>
      <c r="K333" s="363"/>
      <c r="L333" s="394"/>
      <c r="M333" s="394"/>
    </row>
    <row r="334" spans="1:54" s="109" customFormat="1" ht="21" x14ac:dyDescent="0.35">
      <c r="A334" s="57"/>
      <c r="B334" s="364" t="s">
        <v>122</v>
      </c>
      <c r="C334" s="365"/>
      <c r="D334" s="366" t="s">
        <v>98</v>
      </c>
      <c r="E334" s="367"/>
      <c r="F334" s="367"/>
      <c r="G334" s="368"/>
      <c r="H334" s="369" t="s">
        <v>99</v>
      </c>
      <c r="I334" s="370"/>
      <c r="J334" s="370"/>
      <c r="K334" s="371"/>
      <c r="L334" s="400"/>
      <c r="M334" s="400"/>
      <c r="R334" s="60"/>
      <c r="S334" s="60"/>
      <c r="T334" s="60"/>
      <c r="U334" s="60"/>
      <c r="V334" s="60"/>
      <c r="W334" s="60"/>
      <c r="X334" s="60"/>
      <c r="Y334" s="60"/>
      <c r="Z334" s="60"/>
      <c r="AA334" s="60"/>
      <c r="AB334" s="60"/>
      <c r="AC334" s="60"/>
      <c r="AD334" s="60"/>
      <c r="AE334" s="60"/>
      <c r="AF334" s="60"/>
      <c r="AG334" s="60"/>
      <c r="AH334" s="60"/>
      <c r="AI334" s="60"/>
      <c r="AJ334" s="60"/>
      <c r="AK334" s="60"/>
      <c r="AL334" s="60"/>
      <c r="AM334" s="60"/>
      <c r="AN334" s="60"/>
      <c r="AO334" s="60"/>
      <c r="AP334" s="60"/>
      <c r="AQ334" s="60"/>
      <c r="AR334" s="60"/>
      <c r="AS334" s="60"/>
      <c r="AT334" s="60"/>
      <c r="AU334" s="60"/>
      <c r="AV334" s="60"/>
      <c r="AW334" s="60"/>
      <c r="AX334" s="60"/>
      <c r="AY334" s="60"/>
      <c r="AZ334" s="60"/>
      <c r="BA334" s="60"/>
      <c r="BB334" s="60"/>
    </row>
    <row r="335" spans="1:54" x14ac:dyDescent="0.2">
      <c r="B335" s="67"/>
      <c r="C335" s="68" t="s">
        <v>105</v>
      </c>
      <c r="D335" s="126">
        <v>0</v>
      </c>
      <c r="E335" s="127">
        <v>0</v>
      </c>
      <c r="F335" s="127">
        <v>0</v>
      </c>
      <c r="G335" s="127">
        <v>0</v>
      </c>
      <c r="H335" s="120">
        <v>0</v>
      </c>
      <c r="I335" s="121">
        <v>0</v>
      </c>
      <c r="J335" s="121">
        <v>0</v>
      </c>
      <c r="K335" s="122">
        <v>0</v>
      </c>
      <c r="L335" s="393"/>
      <c r="M335" s="393"/>
      <c r="R335" s="60">
        <v>767</v>
      </c>
      <c r="T335" s="60">
        <v>767</v>
      </c>
    </row>
    <row r="336" spans="1:54" x14ac:dyDescent="0.2">
      <c r="B336" s="69"/>
      <c r="C336" s="70" t="s">
        <v>115</v>
      </c>
      <c r="D336" s="112">
        <v>0</v>
      </c>
      <c r="E336" s="113">
        <v>0</v>
      </c>
      <c r="F336" s="113">
        <v>0</v>
      </c>
      <c r="G336" s="113">
        <v>0</v>
      </c>
      <c r="H336" s="115">
        <v>0</v>
      </c>
      <c r="I336" s="116">
        <v>0</v>
      </c>
      <c r="J336" s="116">
        <v>0</v>
      </c>
      <c r="K336" s="117">
        <v>0</v>
      </c>
      <c r="L336" s="393"/>
      <c r="M336" s="393"/>
    </row>
    <row r="337" spans="1:54" x14ac:dyDescent="0.2">
      <c r="B337" s="69" t="s">
        <v>109</v>
      </c>
      <c r="C337" s="70" t="s">
        <v>110</v>
      </c>
      <c r="D337" s="77">
        <v>0</v>
      </c>
      <c r="E337" s="78">
        <v>0</v>
      </c>
      <c r="F337" s="78">
        <v>0</v>
      </c>
      <c r="G337" s="78">
        <v>0</v>
      </c>
      <c r="H337" s="80">
        <v>0</v>
      </c>
      <c r="I337" s="81">
        <v>0</v>
      </c>
      <c r="J337" s="81">
        <v>0</v>
      </c>
      <c r="K337" s="82">
        <v>0</v>
      </c>
      <c r="L337" s="393"/>
      <c r="M337" s="393"/>
      <c r="R337" s="60">
        <v>783</v>
      </c>
      <c r="T337" s="60">
        <v>783</v>
      </c>
    </row>
    <row r="338" spans="1:54" x14ac:dyDescent="0.2">
      <c r="B338" s="69"/>
      <c r="C338" s="70" t="s">
        <v>111</v>
      </c>
      <c r="D338" s="77">
        <v>0</v>
      </c>
      <c r="E338" s="78">
        <v>0</v>
      </c>
      <c r="F338" s="78">
        <v>0</v>
      </c>
      <c r="G338" s="78">
        <v>0</v>
      </c>
      <c r="H338" s="80">
        <v>0</v>
      </c>
      <c r="I338" s="81">
        <v>0</v>
      </c>
      <c r="J338" s="81">
        <v>0</v>
      </c>
      <c r="K338" s="82">
        <v>0</v>
      </c>
      <c r="L338" s="393"/>
      <c r="M338" s="393"/>
      <c r="R338" s="60">
        <v>784</v>
      </c>
      <c r="T338" s="60">
        <v>784</v>
      </c>
    </row>
    <row r="339" spans="1:54" x14ac:dyDescent="0.2">
      <c r="A339" s="57">
        <v>27</v>
      </c>
      <c r="B339" s="69"/>
      <c r="C339" s="70" t="s">
        <v>45</v>
      </c>
      <c r="D339" s="77">
        <v>0</v>
      </c>
      <c r="E339" s="78">
        <v>0</v>
      </c>
      <c r="F339" s="78">
        <v>0</v>
      </c>
      <c r="G339" s="78">
        <v>0</v>
      </c>
      <c r="H339" s="80">
        <v>0</v>
      </c>
      <c r="I339" s="81">
        <v>0</v>
      </c>
      <c r="J339" s="81">
        <v>0</v>
      </c>
      <c r="K339" s="82">
        <v>0</v>
      </c>
      <c r="L339" s="393"/>
      <c r="M339" s="393"/>
      <c r="R339" s="60">
        <v>785</v>
      </c>
      <c r="T339" s="60">
        <v>785</v>
      </c>
    </row>
    <row r="340" spans="1:54" x14ac:dyDescent="0.2">
      <c r="B340" s="69"/>
      <c r="C340" s="70" t="s">
        <v>46</v>
      </c>
      <c r="D340" s="77">
        <v>0</v>
      </c>
      <c r="E340" s="78">
        <v>0</v>
      </c>
      <c r="F340" s="78">
        <v>0</v>
      </c>
      <c r="G340" s="78">
        <v>0</v>
      </c>
      <c r="H340" s="80">
        <v>0</v>
      </c>
      <c r="I340" s="81">
        <v>0</v>
      </c>
      <c r="J340" s="81">
        <v>0</v>
      </c>
      <c r="K340" s="82">
        <v>0</v>
      </c>
      <c r="L340" s="393"/>
      <c r="M340" s="393"/>
      <c r="R340" s="60">
        <v>785</v>
      </c>
      <c r="T340" s="60">
        <v>785</v>
      </c>
    </row>
    <row r="341" spans="1:54" x14ac:dyDescent="0.2">
      <c r="B341" s="90" t="s">
        <v>113</v>
      </c>
      <c r="C341" s="91" t="s">
        <v>110</v>
      </c>
      <c r="D341" s="92">
        <v>0</v>
      </c>
      <c r="E341" s="93">
        <v>0</v>
      </c>
      <c r="F341" s="93">
        <v>0</v>
      </c>
      <c r="G341" s="93">
        <v>0</v>
      </c>
      <c r="H341" s="95">
        <v>0</v>
      </c>
      <c r="I341" s="96">
        <v>0</v>
      </c>
      <c r="J341" s="96">
        <v>0</v>
      </c>
      <c r="K341" s="97">
        <v>0</v>
      </c>
      <c r="L341" s="395"/>
      <c r="M341" s="395"/>
    </row>
    <row r="342" spans="1:54" x14ac:dyDescent="0.2">
      <c r="B342" s="90"/>
      <c r="C342" s="91" t="s">
        <v>111</v>
      </c>
      <c r="D342" s="92">
        <v>0</v>
      </c>
      <c r="E342" s="93">
        <v>0</v>
      </c>
      <c r="F342" s="93">
        <v>0</v>
      </c>
      <c r="G342" s="93">
        <v>0</v>
      </c>
      <c r="H342" s="95">
        <v>0</v>
      </c>
      <c r="I342" s="96">
        <v>0</v>
      </c>
      <c r="J342" s="96">
        <v>0</v>
      </c>
      <c r="K342" s="97">
        <v>0</v>
      </c>
      <c r="L342" s="395"/>
      <c r="M342" s="395"/>
    </row>
    <row r="343" spans="1:54" x14ac:dyDescent="0.2">
      <c r="B343" s="90"/>
      <c r="C343" s="91" t="s">
        <v>45</v>
      </c>
      <c r="D343" s="92">
        <v>0</v>
      </c>
      <c r="E343" s="93">
        <v>0</v>
      </c>
      <c r="F343" s="93">
        <v>0</v>
      </c>
      <c r="G343" s="93">
        <v>0</v>
      </c>
      <c r="H343" s="95">
        <v>0</v>
      </c>
      <c r="I343" s="96">
        <v>0</v>
      </c>
      <c r="J343" s="96">
        <v>0</v>
      </c>
      <c r="K343" s="97">
        <v>0</v>
      </c>
      <c r="L343" s="395"/>
      <c r="M343" s="395"/>
    </row>
    <row r="344" spans="1:54" x14ac:dyDescent="0.2">
      <c r="B344" s="100"/>
      <c r="C344" s="101" t="s">
        <v>46</v>
      </c>
      <c r="D344" s="102">
        <v>0</v>
      </c>
      <c r="E344" s="103">
        <v>0</v>
      </c>
      <c r="F344" s="103">
        <v>0</v>
      </c>
      <c r="G344" s="103">
        <v>0</v>
      </c>
      <c r="H344" s="105">
        <v>0</v>
      </c>
      <c r="I344" s="106">
        <v>0</v>
      </c>
      <c r="J344" s="106">
        <v>0</v>
      </c>
      <c r="K344" s="107">
        <v>0</v>
      </c>
      <c r="L344" s="395"/>
      <c r="M344" s="395"/>
    </row>
    <row r="345" spans="1:54" ht="21" x14ac:dyDescent="0.2">
      <c r="B345" s="128"/>
      <c r="C345" s="129"/>
      <c r="D345" s="362"/>
      <c r="E345" s="363"/>
      <c r="F345" s="363"/>
      <c r="G345" s="363"/>
      <c r="H345" s="362"/>
      <c r="I345" s="363"/>
      <c r="J345" s="363"/>
      <c r="K345" s="363"/>
      <c r="L345" s="394"/>
      <c r="M345" s="394"/>
    </row>
    <row r="346" spans="1:54" s="109" customFormat="1" ht="21" x14ac:dyDescent="0.35">
      <c r="A346" s="57"/>
      <c r="B346" s="364" t="s">
        <v>122</v>
      </c>
      <c r="C346" s="365"/>
      <c r="D346" s="366" t="s">
        <v>98</v>
      </c>
      <c r="E346" s="367"/>
      <c r="F346" s="367"/>
      <c r="G346" s="368"/>
      <c r="H346" s="369" t="s">
        <v>99</v>
      </c>
      <c r="I346" s="370"/>
      <c r="J346" s="370"/>
      <c r="K346" s="371"/>
      <c r="L346" s="400"/>
      <c r="M346" s="400"/>
      <c r="R346" s="60"/>
      <c r="S346" s="60"/>
      <c r="T346" s="60"/>
      <c r="U346" s="60"/>
      <c r="V346" s="60"/>
      <c r="W346" s="60"/>
      <c r="X346" s="60"/>
      <c r="Y346" s="60"/>
      <c r="Z346" s="60"/>
      <c r="AA346" s="60"/>
      <c r="AB346" s="60"/>
      <c r="AC346" s="60"/>
      <c r="AD346" s="60"/>
      <c r="AE346" s="60"/>
      <c r="AF346" s="60"/>
      <c r="AG346" s="60"/>
      <c r="AH346" s="60"/>
      <c r="AI346" s="60"/>
      <c r="AJ346" s="60"/>
      <c r="AK346" s="60"/>
      <c r="AL346" s="60"/>
      <c r="AM346" s="60"/>
      <c r="AN346" s="60"/>
      <c r="AO346" s="60"/>
      <c r="AP346" s="60"/>
      <c r="AQ346" s="60"/>
      <c r="AR346" s="60"/>
      <c r="AS346" s="60"/>
      <c r="AT346" s="60"/>
      <c r="AU346" s="60"/>
      <c r="AV346" s="60"/>
      <c r="AW346" s="60"/>
      <c r="AX346" s="60"/>
      <c r="AY346" s="60"/>
      <c r="AZ346" s="60"/>
      <c r="BA346" s="60"/>
      <c r="BB346" s="60"/>
    </row>
    <row r="347" spans="1:54" x14ac:dyDescent="0.2">
      <c r="B347" s="67"/>
      <c r="C347" s="68" t="s">
        <v>105</v>
      </c>
      <c r="D347" s="126">
        <v>0</v>
      </c>
      <c r="E347" s="127">
        <v>0</v>
      </c>
      <c r="F347" s="127">
        <v>0</v>
      </c>
      <c r="G347" s="127">
        <v>0</v>
      </c>
      <c r="H347" s="120">
        <v>0</v>
      </c>
      <c r="I347" s="121">
        <v>0</v>
      </c>
      <c r="J347" s="121">
        <v>0</v>
      </c>
      <c r="K347" s="122">
        <v>0</v>
      </c>
      <c r="L347" s="393"/>
      <c r="M347" s="393"/>
      <c r="R347" s="60">
        <v>794</v>
      </c>
      <c r="T347" s="60">
        <v>794</v>
      </c>
    </row>
    <row r="348" spans="1:54" x14ac:dyDescent="0.2">
      <c r="B348" s="69"/>
      <c r="C348" s="70" t="s">
        <v>115</v>
      </c>
      <c r="D348" s="112">
        <v>0</v>
      </c>
      <c r="E348" s="113">
        <v>0</v>
      </c>
      <c r="F348" s="113">
        <v>0</v>
      </c>
      <c r="G348" s="113">
        <v>0</v>
      </c>
      <c r="H348" s="115">
        <v>0</v>
      </c>
      <c r="I348" s="116">
        <v>0</v>
      </c>
      <c r="J348" s="116">
        <v>0</v>
      </c>
      <c r="K348" s="117">
        <v>0</v>
      </c>
      <c r="L348" s="393"/>
      <c r="M348" s="393"/>
    </row>
    <row r="349" spans="1:54" x14ac:dyDescent="0.2">
      <c r="B349" s="69" t="s">
        <v>109</v>
      </c>
      <c r="C349" s="70" t="s">
        <v>110</v>
      </c>
      <c r="D349" s="77">
        <v>0</v>
      </c>
      <c r="E349" s="78">
        <v>0</v>
      </c>
      <c r="F349" s="78">
        <v>0</v>
      </c>
      <c r="G349" s="78">
        <v>0</v>
      </c>
      <c r="H349" s="80">
        <v>0</v>
      </c>
      <c r="I349" s="81">
        <v>0</v>
      </c>
      <c r="J349" s="81">
        <v>0</v>
      </c>
      <c r="K349" s="82">
        <v>0</v>
      </c>
      <c r="L349" s="393"/>
      <c r="M349" s="393"/>
      <c r="R349" s="60">
        <v>810</v>
      </c>
      <c r="T349" s="60">
        <v>810</v>
      </c>
    </row>
    <row r="350" spans="1:54" x14ac:dyDescent="0.2">
      <c r="B350" s="69"/>
      <c r="C350" s="70" t="s">
        <v>111</v>
      </c>
      <c r="D350" s="77">
        <v>0</v>
      </c>
      <c r="E350" s="78">
        <v>0</v>
      </c>
      <c r="F350" s="78">
        <v>0</v>
      </c>
      <c r="G350" s="78">
        <v>0</v>
      </c>
      <c r="H350" s="80">
        <v>0</v>
      </c>
      <c r="I350" s="81">
        <v>0</v>
      </c>
      <c r="J350" s="81">
        <v>0</v>
      </c>
      <c r="K350" s="82">
        <v>0</v>
      </c>
      <c r="L350" s="393"/>
      <c r="M350" s="393"/>
      <c r="R350" s="60">
        <v>811</v>
      </c>
      <c r="T350" s="60">
        <v>811</v>
      </c>
    </row>
    <row r="351" spans="1:54" x14ac:dyDescent="0.2">
      <c r="A351" s="57">
        <v>28</v>
      </c>
      <c r="B351" s="69"/>
      <c r="C351" s="70" t="s">
        <v>45</v>
      </c>
      <c r="D351" s="77">
        <v>0</v>
      </c>
      <c r="E351" s="78">
        <v>0</v>
      </c>
      <c r="F351" s="78">
        <v>0</v>
      </c>
      <c r="G351" s="78">
        <v>0</v>
      </c>
      <c r="H351" s="80">
        <v>0</v>
      </c>
      <c r="I351" s="81">
        <v>0</v>
      </c>
      <c r="J351" s="81">
        <v>0</v>
      </c>
      <c r="K351" s="82">
        <v>0</v>
      </c>
      <c r="L351" s="393"/>
      <c r="M351" s="393"/>
      <c r="R351" s="60">
        <v>812</v>
      </c>
      <c r="T351" s="60">
        <v>812</v>
      </c>
    </row>
    <row r="352" spans="1:54" x14ac:dyDescent="0.2">
      <c r="B352" s="69"/>
      <c r="C352" s="70" t="s">
        <v>46</v>
      </c>
      <c r="D352" s="77">
        <v>0</v>
      </c>
      <c r="E352" s="78">
        <v>0</v>
      </c>
      <c r="F352" s="78">
        <v>0</v>
      </c>
      <c r="G352" s="78">
        <v>0</v>
      </c>
      <c r="H352" s="80">
        <v>0</v>
      </c>
      <c r="I352" s="81">
        <v>0</v>
      </c>
      <c r="J352" s="81">
        <v>0</v>
      </c>
      <c r="K352" s="82">
        <v>0</v>
      </c>
      <c r="L352" s="393"/>
      <c r="M352" s="393"/>
      <c r="R352" s="60">
        <v>812</v>
      </c>
      <c r="T352" s="60">
        <v>812</v>
      </c>
    </row>
    <row r="353" spans="1:54" x14ac:dyDescent="0.2">
      <c r="B353" s="90" t="s">
        <v>113</v>
      </c>
      <c r="C353" s="91" t="s">
        <v>110</v>
      </c>
      <c r="D353" s="92">
        <v>0</v>
      </c>
      <c r="E353" s="93">
        <v>0</v>
      </c>
      <c r="F353" s="93">
        <v>0</v>
      </c>
      <c r="G353" s="93">
        <v>0</v>
      </c>
      <c r="H353" s="95">
        <v>0</v>
      </c>
      <c r="I353" s="96">
        <v>0</v>
      </c>
      <c r="J353" s="96">
        <v>0</v>
      </c>
      <c r="K353" s="97">
        <v>0</v>
      </c>
      <c r="L353" s="395"/>
      <c r="M353" s="395"/>
    </row>
    <row r="354" spans="1:54" x14ac:dyDescent="0.2">
      <c r="B354" s="90"/>
      <c r="C354" s="91" t="s">
        <v>111</v>
      </c>
      <c r="D354" s="92">
        <v>0</v>
      </c>
      <c r="E354" s="93">
        <v>0</v>
      </c>
      <c r="F354" s="93">
        <v>0</v>
      </c>
      <c r="G354" s="93">
        <v>0</v>
      </c>
      <c r="H354" s="95">
        <v>0</v>
      </c>
      <c r="I354" s="96">
        <v>0</v>
      </c>
      <c r="J354" s="96">
        <v>0</v>
      </c>
      <c r="K354" s="97">
        <v>0</v>
      </c>
      <c r="L354" s="395"/>
      <c r="M354" s="395"/>
    </row>
    <row r="355" spans="1:54" x14ac:dyDescent="0.2">
      <c r="B355" s="90"/>
      <c r="C355" s="91" t="s">
        <v>45</v>
      </c>
      <c r="D355" s="92">
        <v>0</v>
      </c>
      <c r="E355" s="93">
        <v>0</v>
      </c>
      <c r="F355" s="93">
        <v>0</v>
      </c>
      <c r="G355" s="93">
        <v>0</v>
      </c>
      <c r="H355" s="95">
        <v>0</v>
      </c>
      <c r="I355" s="96">
        <v>0</v>
      </c>
      <c r="J355" s="96">
        <v>0</v>
      </c>
      <c r="K355" s="97">
        <v>0</v>
      </c>
      <c r="L355" s="395"/>
      <c r="M355" s="395"/>
    </row>
    <row r="356" spans="1:54" x14ac:dyDescent="0.2">
      <c r="B356" s="100"/>
      <c r="C356" s="101" t="s">
        <v>46</v>
      </c>
      <c r="D356" s="102">
        <v>0</v>
      </c>
      <c r="E356" s="103">
        <v>0</v>
      </c>
      <c r="F356" s="103">
        <v>0</v>
      </c>
      <c r="G356" s="103">
        <v>0</v>
      </c>
      <c r="H356" s="105">
        <v>0</v>
      </c>
      <c r="I356" s="106">
        <v>0</v>
      </c>
      <c r="J356" s="106">
        <v>0</v>
      </c>
      <c r="K356" s="107">
        <v>0</v>
      </c>
      <c r="L356" s="395"/>
      <c r="M356" s="395"/>
    </row>
    <row r="357" spans="1:54" ht="21" x14ac:dyDescent="0.2">
      <c r="B357" s="128"/>
      <c r="C357" s="129"/>
      <c r="D357" s="362"/>
      <c r="E357" s="363"/>
      <c r="F357" s="363"/>
      <c r="G357" s="363"/>
      <c r="H357" s="362"/>
      <c r="I357" s="363"/>
      <c r="J357" s="363"/>
      <c r="K357" s="363"/>
      <c r="L357" s="394"/>
      <c r="M357" s="394"/>
    </row>
    <row r="358" spans="1:54" s="109" customFormat="1" ht="21" x14ac:dyDescent="0.35">
      <c r="A358" s="57"/>
      <c r="B358" s="364" t="s">
        <v>122</v>
      </c>
      <c r="C358" s="365"/>
      <c r="D358" s="366" t="s">
        <v>98</v>
      </c>
      <c r="E358" s="367"/>
      <c r="F358" s="367"/>
      <c r="G358" s="368"/>
      <c r="H358" s="369" t="s">
        <v>99</v>
      </c>
      <c r="I358" s="370"/>
      <c r="J358" s="370"/>
      <c r="K358" s="371"/>
      <c r="L358" s="400"/>
      <c r="M358" s="400"/>
      <c r="R358" s="60"/>
      <c r="S358" s="60"/>
      <c r="T358" s="60"/>
      <c r="U358" s="60"/>
      <c r="V358" s="60"/>
      <c r="W358" s="60"/>
      <c r="X358" s="60"/>
      <c r="Y358" s="60"/>
      <c r="Z358" s="60"/>
      <c r="AA358" s="60"/>
      <c r="AB358" s="60"/>
      <c r="AC358" s="60"/>
      <c r="AD358" s="60"/>
      <c r="AE358" s="60"/>
      <c r="AF358" s="60"/>
      <c r="AG358" s="60"/>
      <c r="AH358" s="60"/>
      <c r="AI358" s="60"/>
      <c r="AJ358" s="60"/>
      <c r="AK358" s="60"/>
      <c r="AL358" s="60"/>
      <c r="AM358" s="60"/>
      <c r="AN358" s="60"/>
      <c r="AO358" s="60"/>
      <c r="AP358" s="60"/>
      <c r="AQ358" s="60"/>
      <c r="AR358" s="60"/>
      <c r="AS358" s="60"/>
      <c r="AT358" s="60"/>
      <c r="AU358" s="60"/>
      <c r="AV358" s="60"/>
      <c r="AW358" s="60"/>
      <c r="AX358" s="60"/>
      <c r="AY358" s="60"/>
      <c r="AZ358" s="60"/>
      <c r="BA358" s="60"/>
      <c r="BB358" s="60"/>
    </row>
    <row r="359" spans="1:54" x14ac:dyDescent="0.2">
      <c r="B359" s="67"/>
      <c r="C359" s="68" t="s">
        <v>105</v>
      </c>
      <c r="D359" s="126">
        <v>0</v>
      </c>
      <c r="E359" s="127">
        <v>0</v>
      </c>
      <c r="F359" s="127">
        <v>0</v>
      </c>
      <c r="G359" s="127">
        <v>0</v>
      </c>
      <c r="H359" s="120">
        <v>0</v>
      </c>
      <c r="I359" s="121">
        <v>0</v>
      </c>
      <c r="J359" s="121">
        <v>0</v>
      </c>
      <c r="K359" s="122">
        <v>0</v>
      </c>
      <c r="L359" s="393"/>
      <c r="M359" s="393"/>
      <c r="R359" s="60">
        <v>821</v>
      </c>
      <c r="T359" s="60">
        <v>821</v>
      </c>
    </row>
    <row r="360" spans="1:54" x14ac:dyDescent="0.2">
      <c r="B360" s="69"/>
      <c r="C360" s="70" t="s">
        <v>115</v>
      </c>
      <c r="D360" s="112">
        <v>0</v>
      </c>
      <c r="E360" s="113">
        <v>0</v>
      </c>
      <c r="F360" s="113">
        <v>0</v>
      </c>
      <c r="G360" s="113">
        <v>0</v>
      </c>
      <c r="H360" s="115">
        <v>0</v>
      </c>
      <c r="I360" s="116">
        <v>0</v>
      </c>
      <c r="J360" s="116">
        <v>0</v>
      </c>
      <c r="K360" s="117">
        <v>0</v>
      </c>
      <c r="L360" s="393"/>
      <c r="M360" s="393"/>
    </row>
    <row r="361" spans="1:54" x14ac:dyDescent="0.2">
      <c r="B361" s="69" t="s">
        <v>109</v>
      </c>
      <c r="C361" s="70" t="s">
        <v>110</v>
      </c>
      <c r="D361" s="77">
        <v>0</v>
      </c>
      <c r="E361" s="78">
        <v>0</v>
      </c>
      <c r="F361" s="78">
        <v>0</v>
      </c>
      <c r="G361" s="78">
        <v>0</v>
      </c>
      <c r="H361" s="80">
        <v>0</v>
      </c>
      <c r="I361" s="81">
        <v>0</v>
      </c>
      <c r="J361" s="81">
        <v>0</v>
      </c>
      <c r="K361" s="82">
        <v>0</v>
      </c>
      <c r="L361" s="393"/>
      <c r="M361" s="393"/>
      <c r="R361" s="60">
        <v>837</v>
      </c>
      <c r="T361" s="60">
        <v>837</v>
      </c>
    </row>
    <row r="362" spans="1:54" x14ac:dyDescent="0.2">
      <c r="B362" s="69"/>
      <c r="C362" s="70" t="s">
        <v>111</v>
      </c>
      <c r="D362" s="77">
        <v>0</v>
      </c>
      <c r="E362" s="78">
        <v>0</v>
      </c>
      <c r="F362" s="78">
        <v>0</v>
      </c>
      <c r="G362" s="78">
        <v>0</v>
      </c>
      <c r="H362" s="80">
        <v>0</v>
      </c>
      <c r="I362" s="81">
        <v>0</v>
      </c>
      <c r="J362" s="81">
        <v>0</v>
      </c>
      <c r="K362" s="82">
        <v>0</v>
      </c>
      <c r="L362" s="393"/>
      <c r="M362" s="393"/>
      <c r="R362" s="60">
        <v>838</v>
      </c>
      <c r="T362" s="60">
        <v>838</v>
      </c>
    </row>
    <row r="363" spans="1:54" x14ac:dyDescent="0.2">
      <c r="A363" s="57">
        <v>29</v>
      </c>
      <c r="B363" s="69"/>
      <c r="C363" s="70" t="s">
        <v>45</v>
      </c>
      <c r="D363" s="77">
        <v>0</v>
      </c>
      <c r="E363" s="78">
        <v>0</v>
      </c>
      <c r="F363" s="78">
        <v>0</v>
      </c>
      <c r="G363" s="78">
        <v>0</v>
      </c>
      <c r="H363" s="80">
        <v>0</v>
      </c>
      <c r="I363" s="81">
        <v>0</v>
      </c>
      <c r="J363" s="81">
        <v>0</v>
      </c>
      <c r="K363" s="82">
        <v>0</v>
      </c>
      <c r="L363" s="393"/>
      <c r="M363" s="393"/>
      <c r="R363" s="60">
        <v>839</v>
      </c>
      <c r="T363" s="60">
        <v>839</v>
      </c>
    </row>
    <row r="364" spans="1:54" x14ac:dyDescent="0.2">
      <c r="B364" s="69"/>
      <c r="C364" s="70" t="s">
        <v>46</v>
      </c>
      <c r="D364" s="77">
        <v>0</v>
      </c>
      <c r="E364" s="78">
        <v>0</v>
      </c>
      <c r="F364" s="78">
        <v>0</v>
      </c>
      <c r="G364" s="78">
        <v>0</v>
      </c>
      <c r="H364" s="80">
        <v>0</v>
      </c>
      <c r="I364" s="81">
        <v>0</v>
      </c>
      <c r="J364" s="81">
        <v>0</v>
      </c>
      <c r="K364" s="82">
        <v>0</v>
      </c>
      <c r="L364" s="393"/>
      <c r="M364" s="393"/>
      <c r="R364" s="60">
        <v>839</v>
      </c>
      <c r="T364" s="60">
        <v>839</v>
      </c>
    </row>
    <row r="365" spans="1:54" x14ac:dyDescent="0.2">
      <c r="B365" s="90" t="s">
        <v>113</v>
      </c>
      <c r="C365" s="91" t="s">
        <v>110</v>
      </c>
      <c r="D365" s="92">
        <v>0</v>
      </c>
      <c r="E365" s="93">
        <v>0</v>
      </c>
      <c r="F365" s="93">
        <v>0</v>
      </c>
      <c r="G365" s="93">
        <v>0</v>
      </c>
      <c r="H365" s="95">
        <v>0</v>
      </c>
      <c r="I365" s="96">
        <v>0</v>
      </c>
      <c r="J365" s="96">
        <v>0</v>
      </c>
      <c r="K365" s="97">
        <v>0</v>
      </c>
      <c r="L365" s="395"/>
      <c r="M365" s="395"/>
    </row>
    <row r="366" spans="1:54" x14ac:dyDescent="0.2">
      <c r="B366" s="90"/>
      <c r="C366" s="91" t="s">
        <v>111</v>
      </c>
      <c r="D366" s="92">
        <v>0</v>
      </c>
      <c r="E366" s="93">
        <v>0</v>
      </c>
      <c r="F366" s="93">
        <v>0</v>
      </c>
      <c r="G366" s="93">
        <v>0</v>
      </c>
      <c r="H366" s="95">
        <v>0</v>
      </c>
      <c r="I366" s="96">
        <v>0</v>
      </c>
      <c r="J366" s="96">
        <v>0</v>
      </c>
      <c r="K366" s="97">
        <v>0</v>
      </c>
      <c r="L366" s="395"/>
      <c r="M366" s="395"/>
    </row>
    <row r="367" spans="1:54" x14ac:dyDescent="0.2">
      <c r="B367" s="90"/>
      <c r="C367" s="91" t="s">
        <v>45</v>
      </c>
      <c r="D367" s="92">
        <v>0</v>
      </c>
      <c r="E367" s="93">
        <v>0</v>
      </c>
      <c r="F367" s="93">
        <v>0</v>
      </c>
      <c r="G367" s="93">
        <v>0</v>
      </c>
      <c r="H367" s="95">
        <v>0</v>
      </c>
      <c r="I367" s="96">
        <v>0</v>
      </c>
      <c r="J367" s="96">
        <v>0</v>
      </c>
      <c r="K367" s="97">
        <v>0</v>
      </c>
      <c r="L367" s="395"/>
      <c r="M367" s="395"/>
    </row>
    <row r="368" spans="1:54" x14ac:dyDescent="0.2">
      <c r="B368" s="100"/>
      <c r="C368" s="101" t="s">
        <v>46</v>
      </c>
      <c r="D368" s="102">
        <v>0</v>
      </c>
      <c r="E368" s="103">
        <v>0</v>
      </c>
      <c r="F368" s="103">
        <v>0</v>
      </c>
      <c r="G368" s="103">
        <v>0</v>
      </c>
      <c r="H368" s="105">
        <v>0</v>
      </c>
      <c r="I368" s="106">
        <v>0</v>
      </c>
      <c r="J368" s="106">
        <v>0</v>
      </c>
      <c r="K368" s="107">
        <v>0</v>
      </c>
      <c r="L368" s="395"/>
      <c r="M368" s="395"/>
    </row>
    <row r="369" spans="1:54" ht="21" x14ac:dyDescent="0.2">
      <c r="B369" s="128"/>
      <c r="C369" s="129"/>
      <c r="D369" s="362"/>
      <c r="E369" s="363"/>
      <c r="F369" s="363"/>
      <c r="G369" s="363"/>
      <c r="H369" s="362"/>
      <c r="I369" s="363"/>
      <c r="J369" s="363"/>
      <c r="K369" s="363"/>
      <c r="L369" s="394"/>
      <c r="M369" s="394"/>
    </row>
    <row r="370" spans="1:54" s="109" customFormat="1" ht="21" x14ac:dyDescent="0.35">
      <c r="A370" s="57"/>
      <c r="B370" s="364" t="s">
        <v>122</v>
      </c>
      <c r="C370" s="365"/>
      <c r="D370" s="366" t="s">
        <v>98</v>
      </c>
      <c r="E370" s="367"/>
      <c r="F370" s="367"/>
      <c r="G370" s="368"/>
      <c r="H370" s="369" t="s">
        <v>99</v>
      </c>
      <c r="I370" s="370"/>
      <c r="J370" s="370"/>
      <c r="K370" s="371"/>
      <c r="L370" s="400"/>
      <c r="M370" s="400"/>
      <c r="R370" s="60"/>
      <c r="S370" s="60"/>
      <c r="T370" s="60"/>
      <c r="U370" s="60"/>
      <c r="V370" s="60"/>
      <c r="W370" s="60"/>
      <c r="X370" s="60"/>
      <c r="Y370" s="60"/>
      <c r="Z370" s="60"/>
      <c r="AA370" s="60"/>
      <c r="AB370" s="60"/>
      <c r="AC370" s="60"/>
      <c r="AD370" s="60"/>
      <c r="AE370" s="60"/>
      <c r="AF370" s="60"/>
      <c r="AG370" s="60"/>
      <c r="AH370" s="60"/>
      <c r="AI370" s="60"/>
      <c r="AJ370" s="60"/>
      <c r="AK370" s="60"/>
      <c r="AL370" s="60"/>
      <c r="AM370" s="60"/>
      <c r="AN370" s="60"/>
      <c r="AO370" s="60"/>
      <c r="AP370" s="60"/>
      <c r="AQ370" s="60"/>
      <c r="AR370" s="60"/>
      <c r="AS370" s="60"/>
      <c r="AT370" s="60"/>
      <c r="AU370" s="60"/>
      <c r="AV370" s="60"/>
      <c r="AW370" s="60"/>
      <c r="AX370" s="60"/>
      <c r="AY370" s="60"/>
      <c r="AZ370" s="60"/>
      <c r="BA370" s="60"/>
      <c r="BB370" s="60"/>
    </row>
    <row r="371" spans="1:54" x14ac:dyDescent="0.2">
      <c r="B371" s="67"/>
      <c r="C371" s="68" t="s">
        <v>105</v>
      </c>
      <c r="D371" s="126">
        <v>0</v>
      </c>
      <c r="E371" s="127">
        <v>0</v>
      </c>
      <c r="F371" s="127">
        <v>0</v>
      </c>
      <c r="G371" s="127">
        <v>0</v>
      </c>
      <c r="H371" s="120">
        <v>0</v>
      </c>
      <c r="I371" s="121">
        <v>0</v>
      </c>
      <c r="J371" s="121">
        <v>0</v>
      </c>
      <c r="K371" s="122">
        <v>0</v>
      </c>
      <c r="L371" s="393"/>
      <c r="M371" s="393"/>
      <c r="R371" s="60">
        <v>848</v>
      </c>
      <c r="T371" s="60">
        <v>848</v>
      </c>
    </row>
    <row r="372" spans="1:54" x14ac:dyDescent="0.2">
      <c r="B372" s="69"/>
      <c r="C372" s="70" t="s">
        <v>115</v>
      </c>
      <c r="D372" s="112">
        <v>0</v>
      </c>
      <c r="E372" s="113">
        <v>0</v>
      </c>
      <c r="F372" s="113">
        <v>0</v>
      </c>
      <c r="G372" s="113">
        <v>0</v>
      </c>
      <c r="H372" s="115">
        <v>0</v>
      </c>
      <c r="I372" s="116">
        <v>0</v>
      </c>
      <c r="J372" s="116">
        <v>0</v>
      </c>
      <c r="K372" s="117">
        <v>0</v>
      </c>
      <c r="L372" s="393"/>
      <c r="M372" s="393"/>
    </row>
    <row r="373" spans="1:54" x14ac:dyDescent="0.2">
      <c r="B373" s="69" t="s">
        <v>109</v>
      </c>
      <c r="C373" s="70" t="s">
        <v>110</v>
      </c>
      <c r="D373" s="77">
        <v>0</v>
      </c>
      <c r="E373" s="78">
        <v>0</v>
      </c>
      <c r="F373" s="78">
        <v>0</v>
      </c>
      <c r="G373" s="78">
        <v>0</v>
      </c>
      <c r="H373" s="80">
        <v>0</v>
      </c>
      <c r="I373" s="81">
        <v>0</v>
      </c>
      <c r="J373" s="81">
        <v>0</v>
      </c>
      <c r="K373" s="82">
        <v>0</v>
      </c>
      <c r="L373" s="393"/>
      <c r="M373" s="393"/>
      <c r="R373" s="60">
        <v>864</v>
      </c>
      <c r="T373" s="60">
        <v>864</v>
      </c>
    </row>
    <row r="374" spans="1:54" x14ac:dyDescent="0.2">
      <c r="B374" s="69"/>
      <c r="C374" s="70" t="s">
        <v>111</v>
      </c>
      <c r="D374" s="77">
        <v>0</v>
      </c>
      <c r="E374" s="78">
        <v>0</v>
      </c>
      <c r="F374" s="78">
        <v>0</v>
      </c>
      <c r="G374" s="78">
        <v>0</v>
      </c>
      <c r="H374" s="80">
        <v>0</v>
      </c>
      <c r="I374" s="81">
        <v>0</v>
      </c>
      <c r="J374" s="81">
        <v>0</v>
      </c>
      <c r="K374" s="82">
        <v>0</v>
      </c>
      <c r="L374" s="393"/>
      <c r="M374" s="393"/>
      <c r="R374" s="60">
        <v>865</v>
      </c>
      <c r="T374" s="60">
        <v>865</v>
      </c>
    </row>
    <row r="375" spans="1:54" x14ac:dyDescent="0.2">
      <c r="A375" s="57">
        <v>30</v>
      </c>
      <c r="B375" s="69"/>
      <c r="C375" s="70" t="s">
        <v>45</v>
      </c>
      <c r="D375" s="77">
        <v>0</v>
      </c>
      <c r="E375" s="78">
        <v>0</v>
      </c>
      <c r="F375" s="78">
        <v>0</v>
      </c>
      <c r="G375" s="78">
        <v>0</v>
      </c>
      <c r="H375" s="80">
        <v>0</v>
      </c>
      <c r="I375" s="81">
        <v>0</v>
      </c>
      <c r="J375" s="81">
        <v>0</v>
      </c>
      <c r="K375" s="82">
        <v>0</v>
      </c>
      <c r="L375" s="393"/>
      <c r="M375" s="393"/>
      <c r="R375" s="60">
        <v>866</v>
      </c>
      <c r="T375" s="60">
        <v>866</v>
      </c>
    </row>
    <row r="376" spans="1:54" x14ac:dyDescent="0.2">
      <c r="B376" s="69"/>
      <c r="C376" s="70" t="s">
        <v>46</v>
      </c>
      <c r="D376" s="77">
        <v>0</v>
      </c>
      <c r="E376" s="78">
        <v>0</v>
      </c>
      <c r="F376" s="78">
        <v>0</v>
      </c>
      <c r="G376" s="78">
        <v>0</v>
      </c>
      <c r="H376" s="80">
        <v>0</v>
      </c>
      <c r="I376" s="81">
        <v>0</v>
      </c>
      <c r="J376" s="81">
        <v>0</v>
      </c>
      <c r="K376" s="82">
        <v>0</v>
      </c>
      <c r="L376" s="393"/>
      <c r="M376" s="393"/>
      <c r="R376" s="60">
        <v>866</v>
      </c>
      <c r="T376" s="60">
        <v>866</v>
      </c>
    </row>
    <row r="377" spans="1:54" x14ac:dyDescent="0.2">
      <c r="B377" s="90" t="s">
        <v>113</v>
      </c>
      <c r="C377" s="91" t="s">
        <v>110</v>
      </c>
      <c r="D377" s="92">
        <v>0</v>
      </c>
      <c r="E377" s="93">
        <v>0</v>
      </c>
      <c r="F377" s="93">
        <v>0</v>
      </c>
      <c r="G377" s="93">
        <v>0</v>
      </c>
      <c r="H377" s="95">
        <v>0</v>
      </c>
      <c r="I377" s="96">
        <v>0</v>
      </c>
      <c r="J377" s="96">
        <v>0</v>
      </c>
      <c r="K377" s="97">
        <v>0</v>
      </c>
      <c r="L377" s="395"/>
      <c r="M377" s="395"/>
    </row>
    <row r="378" spans="1:54" x14ac:dyDescent="0.2">
      <c r="B378" s="90"/>
      <c r="C378" s="91" t="s">
        <v>111</v>
      </c>
      <c r="D378" s="92">
        <v>0</v>
      </c>
      <c r="E378" s="93">
        <v>0</v>
      </c>
      <c r="F378" s="93">
        <v>0</v>
      </c>
      <c r="G378" s="93">
        <v>0</v>
      </c>
      <c r="H378" s="95">
        <v>0</v>
      </c>
      <c r="I378" s="96">
        <v>0</v>
      </c>
      <c r="J378" s="96">
        <v>0</v>
      </c>
      <c r="K378" s="97">
        <v>0</v>
      </c>
      <c r="L378" s="395"/>
      <c r="M378" s="395"/>
    </row>
    <row r="379" spans="1:54" x14ac:dyDescent="0.2">
      <c r="B379" s="90"/>
      <c r="C379" s="91" t="s">
        <v>45</v>
      </c>
      <c r="D379" s="92">
        <v>0</v>
      </c>
      <c r="E379" s="93">
        <v>0</v>
      </c>
      <c r="F379" s="93">
        <v>0</v>
      </c>
      <c r="G379" s="93">
        <v>0</v>
      </c>
      <c r="H379" s="95">
        <v>0</v>
      </c>
      <c r="I379" s="96">
        <v>0</v>
      </c>
      <c r="J379" s="96">
        <v>0</v>
      </c>
      <c r="K379" s="97">
        <v>0</v>
      </c>
      <c r="L379" s="395"/>
      <c r="M379" s="395"/>
    </row>
    <row r="380" spans="1:54" x14ac:dyDescent="0.2">
      <c r="B380" s="100"/>
      <c r="C380" s="101" t="s">
        <v>46</v>
      </c>
      <c r="D380" s="102">
        <v>0</v>
      </c>
      <c r="E380" s="103">
        <v>0</v>
      </c>
      <c r="F380" s="103">
        <v>0</v>
      </c>
      <c r="G380" s="103">
        <v>0</v>
      </c>
      <c r="H380" s="105">
        <v>0</v>
      </c>
      <c r="I380" s="106">
        <v>0</v>
      </c>
      <c r="J380" s="106">
        <v>0</v>
      </c>
      <c r="K380" s="107">
        <v>0</v>
      </c>
      <c r="L380" s="395"/>
      <c r="M380" s="395"/>
    </row>
    <row r="381" spans="1:54" ht="21" x14ac:dyDescent="0.2">
      <c r="B381" s="128"/>
      <c r="C381" s="129"/>
      <c r="D381" s="362"/>
      <c r="E381" s="363"/>
      <c r="F381" s="363"/>
      <c r="G381" s="363"/>
      <c r="H381" s="362"/>
      <c r="I381" s="363"/>
      <c r="J381" s="363"/>
      <c r="K381" s="363"/>
    </row>
    <row r="382" spans="1:54" ht="21" x14ac:dyDescent="0.35">
      <c r="B382" s="364" t="s">
        <v>122</v>
      </c>
      <c r="C382" s="365"/>
      <c r="D382" s="366" t="s">
        <v>98</v>
      </c>
      <c r="E382" s="367"/>
      <c r="F382" s="367"/>
      <c r="G382" s="368"/>
      <c r="H382" s="369" t="s">
        <v>99</v>
      </c>
      <c r="I382" s="370"/>
      <c r="J382" s="370"/>
      <c r="K382" s="371"/>
    </row>
    <row r="383" spans="1:54" x14ac:dyDescent="0.2">
      <c r="B383" s="67"/>
      <c r="C383" s="68" t="s">
        <v>105</v>
      </c>
      <c r="D383" s="126">
        <v>0</v>
      </c>
      <c r="E383" s="127">
        <v>0</v>
      </c>
      <c r="F383" s="127">
        <v>0</v>
      </c>
      <c r="G383" s="127">
        <v>0</v>
      </c>
      <c r="H383" s="120">
        <v>0</v>
      </c>
      <c r="I383" s="121">
        <v>0</v>
      </c>
      <c r="J383" s="121">
        <v>0</v>
      </c>
      <c r="K383" s="122">
        <v>0</v>
      </c>
      <c r="R383" s="60">
        <v>875</v>
      </c>
      <c r="T383" s="60">
        <v>875</v>
      </c>
    </row>
    <row r="384" spans="1:54" x14ac:dyDescent="0.2">
      <c r="B384" s="69"/>
      <c r="C384" s="70" t="s">
        <v>115</v>
      </c>
      <c r="D384" s="112">
        <v>0</v>
      </c>
      <c r="E384" s="113">
        <v>0</v>
      </c>
      <c r="F384" s="113">
        <v>0</v>
      </c>
      <c r="G384" s="113">
        <v>0</v>
      </c>
      <c r="H384" s="115">
        <v>0</v>
      </c>
      <c r="I384" s="116">
        <v>0</v>
      </c>
      <c r="J384" s="116">
        <v>0</v>
      </c>
      <c r="K384" s="117">
        <v>0</v>
      </c>
    </row>
    <row r="385" spans="1:20" x14ac:dyDescent="0.2">
      <c r="B385" s="69" t="s">
        <v>109</v>
      </c>
      <c r="C385" s="70" t="s">
        <v>110</v>
      </c>
      <c r="D385" s="77">
        <v>0</v>
      </c>
      <c r="E385" s="78">
        <v>0</v>
      </c>
      <c r="F385" s="78">
        <v>0</v>
      </c>
      <c r="G385" s="78">
        <v>0</v>
      </c>
      <c r="H385" s="80">
        <v>0</v>
      </c>
      <c r="I385" s="81">
        <v>0</v>
      </c>
      <c r="J385" s="81">
        <v>0</v>
      </c>
      <c r="K385" s="82">
        <v>0</v>
      </c>
      <c r="R385" s="60">
        <v>891</v>
      </c>
      <c r="T385" s="60">
        <v>891</v>
      </c>
    </row>
    <row r="386" spans="1:20" x14ac:dyDescent="0.2">
      <c r="B386" s="69"/>
      <c r="C386" s="70" t="s">
        <v>111</v>
      </c>
      <c r="D386" s="77">
        <v>0</v>
      </c>
      <c r="E386" s="78">
        <v>0</v>
      </c>
      <c r="F386" s="78">
        <v>0</v>
      </c>
      <c r="G386" s="78">
        <v>0</v>
      </c>
      <c r="H386" s="80">
        <v>0</v>
      </c>
      <c r="I386" s="81">
        <v>0</v>
      </c>
      <c r="J386" s="81">
        <v>0</v>
      </c>
      <c r="K386" s="82">
        <v>0</v>
      </c>
      <c r="R386" s="60">
        <v>892</v>
      </c>
      <c r="T386" s="60">
        <v>892</v>
      </c>
    </row>
    <row r="387" spans="1:20" x14ac:dyDescent="0.2">
      <c r="A387" s="57">
        <v>31</v>
      </c>
      <c r="B387" s="69"/>
      <c r="C387" s="70" t="s">
        <v>45</v>
      </c>
      <c r="D387" s="77">
        <v>0</v>
      </c>
      <c r="E387" s="78">
        <v>0</v>
      </c>
      <c r="F387" s="78">
        <v>0</v>
      </c>
      <c r="G387" s="78">
        <v>0</v>
      </c>
      <c r="H387" s="80">
        <v>0</v>
      </c>
      <c r="I387" s="81">
        <v>0</v>
      </c>
      <c r="J387" s="81">
        <v>0</v>
      </c>
      <c r="K387" s="82">
        <v>0</v>
      </c>
      <c r="R387" s="60">
        <v>893</v>
      </c>
      <c r="T387" s="60">
        <v>893</v>
      </c>
    </row>
    <row r="388" spans="1:20" x14ac:dyDescent="0.2">
      <c r="B388" s="69"/>
      <c r="C388" s="70" t="s">
        <v>46</v>
      </c>
      <c r="D388" s="77">
        <v>0</v>
      </c>
      <c r="E388" s="78">
        <v>0</v>
      </c>
      <c r="F388" s="78">
        <v>0</v>
      </c>
      <c r="G388" s="78">
        <v>0</v>
      </c>
      <c r="H388" s="80">
        <v>0</v>
      </c>
      <c r="I388" s="81">
        <v>0</v>
      </c>
      <c r="J388" s="81">
        <v>0</v>
      </c>
      <c r="K388" s="82">
        <v>0</v>
      </c>
      <c r="R388" s="60">
        <v>893</v>
      </c>
      <c r="T388" s="60">
        <v>893</v>
      </c>
    </row>
    <row r="389" spans="1:20" x14ac:dyDescent="0.2">
      <c r="B389" s="90" t="s">
        <v>113</v>
      </c>
      <c r="C389" s="91" t="s">
        <v>110</v>
      </c>
      <c r="D389" s="92">
        <v>0</v>
      </c>
      <c r="E389" s="93">
        <v>0</v>
      </c>
      <c r="F389" s="93">
        <v>0</v>
      </c>
      <c r="G389" s="93">
        <v>0</v>
      </c>
      <c r="H389" s="95">
        <v>0</v>
      </c>
      <c r="I389" s="96">
        <v>0</v>
      </c>
      <c r="J389" s="96">
        <v>0</v>
      </c>
      <c r="K389" s="97">
        <v>0</v>
      </c>
    </row>
    <row r="390" spans="1:20" x14ac:dyDescent="0.2">
      <c r="B390" s="90"/>
      <c r="C390" s="91" t="s">
        <v>111</v>
      </c>
      <c r="D390" s="92">
        <v>0</v>
      </c>
      <c r="E390" s="93">
        <v>0</v>
      </c>
      <c r="F390" s="93">
        <v>0</v>
      </c>
      <c r="G390" s="93">
        <v>0</v>
      </c>
      <c r="H390" s="95">
        <v>0</v>
      </c>
      <c r="I390" s="96">
        <v>0</v>
      </c>
      <c r="J390" s="96">
        <v>0</v>
      </c>
      <c r="K390" s="97">
        <v>0</v>
      </c>
    </row>
    <row r="391" spans="1:20" x14ac:dyDescent="0.2">
      <c r="B391" s="90"/>
      <c r="C391" s="91" t="s">
        <v>45</v>
      </c>
      <c r="D391" s="92">
        <v>0</v>
      </c>
      <c r="E391" s="93">
        <v>0</v>
      </c>
      <c r="F391" s="93">
        <v>0</v>
      </c>
      <c r="G391" s="93">
        <v>0</v>
      </c>
      <c r="H391" s="95">
        <v>0</v>
      </c>
      <c r="I391" s="96">
        <v>0</v>
      </c>
      <c r="J391" s="96">
        <v>0</v>
      </c>
      <c r="K391" s="97">
        <v>0</v>
      </c>
    </row>
    <row r="392" spans="1:20" x14ac:dyDescent="0.2">
      <c r="B392" s="100"/>
      <c r="C392" s="101" t="s">
        <v>46</v>
      </c>
      <c r="D392" s="102">
        <v>0</v>
      </c>
      <c r="E392" s="103">
        <v>0</v>
      </c>
      <c r="F392" s="103">
        <v>0</v>
      </c>
      <c r="G392" s="103">
        <v>0</v>
      </c>
      <c r="H392" s="105">
        <v>0</v>
      </c>
      <c r="I392" s="106">
        <v>0</v>
      </c>
      <c r="J392" s="106">
        <v>0</v>
      </c>
      <c r="K392" s="107">
        <v>0</v>
      </c>
    </row>
    <row r="393" spans="1:20" ht="21" x14ac:dyDescent="0.2">
      <c r="B393" s="128"/>
      <c r="C393" s="129"/>
      <c r="D393" s="362"/>
      <c r="E393" s="363"/>
      <c r="F393" s="363"/>
      <c r="G393" s="363"/>
      <c r="H393" s="362"/>
      <c r="I393" s="363"/>
      <c r="J393" s="363"/>
      <c r="K393" s="363"/>
    </row>
    <row r="394" spans="1:20" ht="21" x14ac:dyDescent="0.35">
      <c r="B394" s="364" t="s">
        <v>122</v>
      </c>
      <c r="C394" s="365"/>
      <c r="D394" s="366" t="s">
        <v>98</v>
      </c>
      <c r="E394" s="367"/>
      <c r="F394" s="367"/>
      <c r="G394" s="368"/>
      <c r="H394" s="369" t="s">
        <v>99</v>
      </c>
      <c r="I394" s="370"/>
      <c r="J394" s="370"/>
      <c r="K394" s="371"/>
    </row>
    <row r="395" spans="1:20" x14ac:dyDescent="0.2">
      <c r="B395" s="67"/>
      <c r="C395" s="68" t="s">
        <v>105</v>
      </c>
      <c r="D395" s="126">
        <v>0</v>
      </c>
      <c r="E395" s="127">
        <v>0</v>
      </c>
      <c r="F395" s="127">
        <v>0</v>
      </c>
      <c r="G395" s="127">
        <v>0</v>
      </c>
      <c r="H395" s="120">
        <v>0</v>
      </c>
      <c r="I395" s="121">
        <v>0</v>
      </c>
      <c r="J395" s="121">
        <v>0</v>
      </c>
      <c r="K395" s="122">
        <v>0</v>
      </c>
      <c r="R395" s="60">
        <v>902</v>
      </c>
      <c r="T395" s="60">
        <v>902</v>
      </c>
    </row>
    <row r="396" spans="1:20" x14ac:dyDescent="0.2">
      <c r="B396" s="69"/>
      <c r="C396" s="70" t="s">
        <v>115</v>
      </c>
      <c r="D396" s="112">
        <v>0</v>
      </c>
      <c r="E396" s="113">
        <v>0</v>
      </c>
      <c r="F396" s="113">
        <v>0</v>
      </c>
      <c r="G396" s="113">
        <v>0</v>
      </c>
      <c r="H396" s="115">
        <v>0</v>
      </c>
      <c r="I396" s="116">
        <v>0</v>
      </c>
      <c r="J396" s="116">
        <v>0</v>
      </c>
      <c r="K396" s="117">
        <v>0</v>
      </c>
    </row>
    <row r="397" spans="1:20" x14ac:dyDescent="0.2">
      <c r="B397" s="69" t="s">
        <v>109</v>
      </c>
      <c r="C397" s="70" t="s">
        <v>110</v>
      </c>
      <c r="D397" s="77">
        <v>0</v>
      </c>
      <c r="E397" s="78">
        <v>0</v>
      </c>
      <c r="F397" s="78">
        <v>0</v>
      </c>
      <c r="G397" s="78">
        <v>0</v>
      </c>
      <c r="H397" s="80">
        <v>0</v>
      </c>
      <c r="I397" s="81">
        <v>0</v>
      </c>
      <c r="J397" s="81">
        <v>0</v>
      </c>
      <c r="K397" s="82">
        <v>0</v>
      </c>
      <c r="R397" s="60">
        <v>918</v>
      </c>
      <c r="T397" s="60">
        <v>918</v>
      </c>
    </row>
    <row r="398" spans="1:20" x14ac:dyDescent="0.2">
      <c r="A398" s="57">
        <v>32</v>
      </c>
      <c r="B398" s="69"/>
      <c r="C398" s="70" t="s">
        <v>111</v>
      </c>
      <c r="D398" s="77">
        <v>0</v>
      </c>
      <c r="E398" s="78">
        <v>0</v>
      </c>
      <c r="F398" s="78">
        <v>0</v>
      </c>
      <c r="G398" s="78">
        <v>0</v>
      </c>
      <c r="H398" s="80">
        <v>0</v>
      </c>
      <c r="I398" s="81">
        <v>0</v>
      </c>
      <c r="J398" s="81">
        <v>0</v>
      </c>
      <c r="K398" s="82">
        <v>0</v>
      </c>
      <c r="R398" s="60">
        <v>919</v>
      </c>
      <c r="T398" s="60">
        <v>919</v>
      </c>
    </row>
    <row r="399" spans="1:20" x14ac:dyDescent="0.2">
      <c r="B399" s="69"/>
      <c r="C399" s="70" t="s">
        <v>45</v>
      </c>
      <c r="D399" s="77">
        <v>0</v>
      </c>
      <c r="E399" s="78">
        <v>0</v>
      </c>
      <c r="F399" s="78">
        <v>0</v>
      </c>
      <c r="G399" s="78">
        <v>0</v>
      </c>
      <c r="H399" s="80">
        <v>0</v>
      </c>
      <c r="I399" s="81">
        <v>0</v>
      </c>
      <c r="J399" s="81">
        <v>0</v>
      </c>
      <c r="K399" s="82">
        <v>0</v>
      </c>
      <c r="R399" s="60">
        <v>920</v>
      </c>
      <c r="T399" s="60">
        <v>920</v>
      </c>
    </row>
    <row r="400" spans="1:20" x14ac:dyDescent="0.2">
      <c r="B400" s="69"/>
      <c r="C400" s="70" t="s">
        <v>46</v>
      </c>
      <c r="D400" s="77">
        <v>0</v>
      </c>
      <c r="E400" s="78">
        <v>0</v>
      </c>
      <c r="F400" s="78">
        <v>0</v>
      </c>
      <c r="G400" s="78">
        <v>0</v>
      </c>
      <c r="H400" s="80">
        <v>0</v>
      </c>
      <c r="I400" s="81">
        <v>0</v>
      </c>
      <c r="J400" s="81">
        <v>0</v>
      </c>
      <c r="K400" s="82">
        <v>0</v>
      </c>
      <c r="R400" s="60">
        <v>920</v>
      </c>
      <c r="T400" s="60">
        <v>920</v>
      </c>
    </row>
    <row r="401" spans="2:20" x14ac:dyDescent="0.2">
      <c r="B401" s="90" t="s">
        <v>113</v>
      </c>
      <c r="C401" s="91" t="s">
        <v>110</v>
      </c>
      <c r="D401" s="92">
        <v>0</v>
      </c>
      <c r="E401" s="93">
        <v>0</v>
      </c>
      <c r="F401" s="93">
        <v>0</v>
      </c>
      <c r="G401" s="93">
        <v>0</v>
      </c>
      <c r="H401" s="95">
        <v>0</v>
      </c>
      <c r="I401" s="96">
        <v>0</v>
      </c>
      <c r="J401" s="96">
        <v>0</v>
      </c>
      <c r="K401" s="97">
        <v>0</v>
      </c>
      <c r="T401" s="99"/>
    </row>
    <row r="402" spans="2:20" x14ac:dyDescent="0.2">
      <c r="B402" s="90"/>
      <c r="C402" s="91" t="s">
        <v>111</v>
      </c>
      <c r="D402" s="92">
        <v>0</v>
      </c>
      <c r="E402" s="93">
        <v>0</v>
      </c>
      <c r="F402" s="93">
        <v>0</v>
      </c>
      <c r="G402" s="93">
        <v>0</v>
      </c>
      <c r="H402" s="95">
        <v>0</v>
      </c>
      <c r="I402" s="96">
        <v>0</v>
      </c>
      <c r="J402" s="96">
        <v>0</v>
      </c>
      <c r="K402" s="97">
        <v>0</v>
      </c>
      <c r="T402" s="99"/>
    </row>
    <row r="403" spans="2:20" x14ac:dyDescent="0.2">
      <c r="B403" s="90"/>
      <c r="C403" s="91" t="s">
        <v>45</v>
      </c>
      <c r="D403" s="92">
        <v>0</v>
      </c>
      <c r="E403" s="93">
        <v>0</v>
      </c>
      <c r="F403" s="93">
        <v>0</v>
      </c>
      <c r="G403" s="93">
        <v>0</v>
      </c>
      <c r="H403" s="95">
        <v>0</v>
      </c>
      <c r="I403" s="96">
        <v>0</v>
      </c>
      <c r="J403" s="96">
        <v>0</v>
      </c>
      <c r="K403" s="97">
        <v>0</v>
      </c>
      <c r="T403" s="99"/>
    </row>
    <row r="404" spans="2:20" x14ac:dyDescent="0.2">
      <c r="B404" s="100"/>
      <c r="C404" s="101" t="s">
        <v>46</v>
      </c>
      <c r="D404" s="102">
        <v>0</v>
      </c>
      <c r="E404" s="103">
        <v>0</v>
      </c>
      <c r="F404" s="103">
        <v>0</v>
      </c>
      <c r="G404" s="103">
        <v>0</v>
      </c>
      <c r="H404" s="105">
        <v>0</v>
      </c>
      <c r="I404" s="106">
        <v>0</v>
      </c>
      <c r="J404" s="106">
        <v>0</v>
      </c>
      <c r="K404" s="107">
        <v>0</v>
      </c>
      <c r="T404" s="99"/>
    </row>
    <row r="405" spans="2:20" ht="21" x14ac:dyDescent="0.2">
      <c r="B405" s="130"/>
      <c r="C405" s="131"/>
      <c r="D405" s="372"/>
      <c r="E405" s="373"/>
      <c r="F405" s="373"/>
      <c r="G405" s="373"/>
      <c r="H405" s="372"/>
      <c r="I405" s="373"/>
      <c r="J405" s="373"/>
      <c r="K405" s="373"/>
      <c r="T405" s="99"/>
    </row>
    <row r="406" spans="2:20" x14ac:dyDescent="0.2">
      <c r="T406" s="99"/>
    </row>
    <row r="407" spans="2:20" x14ac:dyDescent="0.2">
      <c r="T407" s="99"/>
    </row>
    <row r="408" spans="2:20" x14ac:dyDescent="0.2">
      <c r="T408" s="99"/>
    </row>
    <row r="409" spans="2:20" x14ac:dyDescent="0.2">
      <c r="T409" s="99"/>
    </row>
    <row r="410" spans="2:20" x14ac:dyDescent="0.2">
      <c r="T410" s="99"/>
    </row>
    <row r="411" spans="2:20" x14ac:dyDescent="0.2">
      <c r="T411" s="99"/>
    </row>
    <row r="412" spans="2:20" x14ac:dyDescent="0.2">
      <c r="T412" s="99"/>
    </row>
    <row r="413" spans="2:20" x14ac:dyDescent="0.2">
      <c r="T413" s="99"/>
    </row>
    <row r="414" spans="2:20" x14ac:dyDescent="0.2">
      <c r="T414" s="99"/>
    </row>
    <row r="415" spans="2:20" x14ac:dyDescent="0.2">
      <c r="T415" s="99"/>
    </row>
    <row r="416" spans="2:20" x14ac:dyDescent="0.2">
      <c r="T416" s="99"/>
    </row>
    <row r="417" spans="20:20" x14ac:dyDescent="0.2">
      <c r="T417" s="99"/>
    </row>
    <row r="418" spans="20:20" x14ac:dyDescent="0.2">
      <c r="T418" s="99"/>
    </row>
    <row r="419" spans="20:20" x14ac:dyDescent="0.2">
      <c r="T419" s="99"/>
    </row>
    <row r="420" spans="20:20" x14ac:dyDescent="0.2">
      <c r="T420" s="99"/>
    </row>
    <row r="421" spans="20:20" x14ac:dyDescent="0.2">
      <c r="T421" s="99"/>
    </row>
    <row r="422" spans="20:20" x14ac:dyDescent="0.2">
      <c r="T422" s="99"/>
    </row>
    <row r="423" spans="20:20" x14ac:dyDescent="0.2">
      <c r="T423" s="99"/>
    </row>
    <row r="424" spans="20:20" x14ac:dyDescent="0.2">
      <c r="T424" s="99"/>
    </row>
    <row r="425" spans="20:20" x14ac:dyDescent="0.2">
      <c r="T425" s="99"/>
    </row>
    <row r="426" spans="20:20" x14ac:dyDescent="0.2">
      <c r="T426" s="99"/>
    </row>
    <row r="427" spans="20:20" x14ac:dyDescent="0.2">
      <c r="T427" s="99"/>
    </row>
    <row r="428" spans="20:20" x14ac:dyDescent="0.2">
      <c r="T428" s="99"/>
    </row>
    <row r="429" spans="20:20" x14ac:dyDescent="0.2">
      <c r="T429" s="99"/>
    </row>
    <row r="430" spans="20:20" x14ac:dyDescent="0.2">
      <c r="T430" s="99"/>
    </row>
    <row r="431" spans="20:20" x14ac:dyDescent="0.2">
      <c r="T431" s="99"/>
    </row>
    <row r="432" spans="20:20" x14ac:dyDescent="0.2">
      <c r="T432" s="99"/>
    </row>
    <row r="433" spans="20:20" x14ac:dyDescent="0.2">
      <c r="T433" s="99"/>
    </row>
    <row r="434" spans="20:20" x14ac:dyDescent="0.2">
      <c r="T434" s="99"/>
    </row>
    <row r="435" spans="20:20" x14ac:dyDescent="0.2">
      <c r="T435" s="99"/>
    </row>
    <row r="436" spans="20:20" x14ac:dyDescent="0.2">
      <c r="T436" s="99"/>
    </row>
    <row r="437" spans="20:20" x14ac:dyDescent="0.2">
      <c r="T437" s="99"/>
    </row>
    <row r="438" spans="20:20" x14ac:dyDescent="0.2">
      <c r="T438" s="99"/>
    </row>
    <row r="439" spans="20:20" x14ac:dyDescent="0.2">
      <c r="T439" s="99"/>
    </row>
    <row r="440" spans="20:20" x14ac:dyDescent="0.2">
      <c r="T440" s="99"/>
    </row>
    <row r="441" spans="20:20" x14ac:dyDescent="0.2">
      <c r="T441" s="99"/>
    </row>
    <row r="442" spans="20:20" x14ac:dyDescent="0.2">
      <c r="T442" s="99"/>
    </row>
    <row r="443" spans="20:20" x14ac:dyDescent="0.2">
      <c r="T443" s="99"/>
    </row>
    <row r="444" spans="20:20" x14ac:dyDescent="0.2">
      <c r="T444" s="99"/>
    </row>
    <row r="445" spans="20:20" x14ac:dyDescent="0.2">
      <c r="T445" s="99"/>
    </row>
    <row r="446" spans="20:20" x14ac:dyDescent="0.2">
      <c r="T446" s="99"/>
    </row>
    <row r="447" spans="20:20" x14ac:dyDescent="0.2">
      <c r="T447" s="99"/>
    </row>
    <row r="448" spans="20:20" x14ac:dyDescent="0.2">
      <c r="T448" s="99"/>
    </row>
    <row r="449" spans="20:20" x14ac:dyDescent="0.2">
      <c r="T449" s="99"/>
    </row>
    <row r="450" spans="20:20" x14ac:dyDescent="0.2">
      <c r="T450" s="99"/>
    </row>
    <row r="451" spans="20:20" x14ac:dyDescent="0.2">
      <c r="T451" s="99"/>
    </row>
    <row r="452" spans="20:20" x14ac:dyDescent="0.2">
      <c r="T452" s="99"/>
    </row>
    <row r="453" spans="20:20" x14ac:dyDescent="0.2">
      <c r="T453" s="99"/>
    </row>
    <row r="454" spans="20:20" x14ac:dyDescent="0.2">
      <c r="T454" s="99"/>
    </row>
    <row r="455" spans="20:20" x14ac:dyDescent="0.2">
      <c r="T455" s="99"/>
    </row>
    <row r="456" spans="20:20" x14ac:dyDescent="0.2">
      <c r="T456" s="99"/>
    </row>
    <row r="457" spans="20:20" x14ac:dyDescent="0.2">
      <c r="T457" s="99"/>
    </row>
    <row r="458" spans="20:20" x14ac:dyDescent="0.2">
      <c r="T458" s="99"/>
    </row>
    <row r="459" spans="20:20" x14ac:dyDescent="0.2">
      <c r="T459" s="99"/>
    </row>
    <row r="460" spans="20:20" x14ac:dyDescent="0.2">
      <c r="T460" s="99"/>
    </row>
    <row r="461" spans="20:20" x14ac:dyDescent="0.2">
      <c r="T461" s="99"/>
    </row>
    <row r="462" spans="20:20" x14ac:dyDescent="0.2">
      <c r="T462" s="99"/>
    </row>
    <row r="463" spans="20:20" x14ac:dyDescent="0.2">
      <c r="T463" s="99"/>
    </row>
    <row r="464" spans="20:20" x14ac:dyDescent="0.2">
      <c r="T464" s="99"/>
    </row>
    <row r="465" spans="20:20" x14ac:dyDescent="0.2">
      <c r="T465" s="99"/>
    </row>
    <row r="466" spans="20:20" x14ac:dyDescent="0.2">
      <c r="T466" s="99"/>
    </row>
    <row r="467" spans="20:20" x14ac:dyDescent="0.2">
      <c r="T467" s="99"/>
    </row>
    <row r="468" spans="20:20" x14ac:dyDescent="0.2">
      <c r="T468" s="99"/>
    </row>
    <row r="469" spans="20:20" x14ac:dyDescent="0.2">
      <c r="T469" s="99"/>
    </row>
    <row r="470" spans="20:20" x14ac:dyDescent="0.2">
      <c r="T470" s="99"/>
    </row>
    <row r="471" spans="20:20" x14ac:dyDescent="0.2">
      <c r="T471" s="99"/>
    </row>
    <row r="472" spans="20:20" x14ac:dyDescent="0.2">
      <c r="T472" s="99"/>
    </row>
    <row r="473" spans="20:20" x14ac:dyDescent="0.2">
      <c r="T473" s="99"/>
    </row>
    <row r="474" spans="20:20" x14ac:dyDescent="0.2">
      <c r="T474" s="99"/>
    </row>
    <row r="475" spans="20:20" x14ac:dyDescent="0.2">
      <c r="T475" s="99"/>
    </row>
    <row r="476" spans="20:20" x14ac:dyDescent="0.2">
      <c r="T476" s="99"/>
    </row>
    <row r="477" spans="20:20" x14ac:dyDescent="0.2">
      <c r="T477" s="99"/>
    </row>
    <row r="478" spans="20:20" x14ac:dyDescent="0.2">
      <c r="T478" s="99"/>
    </row>
    <row r="479" spans="20:20" x14ac:dyDescent="0.2">
      <c r="T479" s="99"/>
    </row>
    <row r="480" spans="20:20" x14ac:dyDescent="0.2">
      <c r="T480" s="99"/>
    </row>
    <row r="481" spans="20:20" x14ac:dyDescent="0.2">
      <c r="T481" s="99"/>
    </row>
    <row r="482" spans="20:20" x14ac:dyDescent="0.2">
      <c r="T482" s="99"/>
    </row>
    <row r="483" spans="20:20" x14ac:dyDescent="0.2">
      <c r="T483" s="99"/>
    </row>
    <row r="484" spans="20:20" x14ac:dyDescent="0.2">
      <c r="T484" s="99"/>
    </row>
    <row r="485" spans="20:20" x14ac:dyDescent="0.2">
      <c r="T485" s="99"/>
    </row>
    <row r="486" spans="20:20" x14ac:dyDescent="0.2">
      <c r="T486" s="99"/>
    </row>
    <row r="487" spans="20:20" x14ac:dyDescent="0.2">
      <c r="T487" s="99"/>
    </row>
    <row r="488" spans="20:20" x14ac:dyDescent="0.2">
      <c r="T488" s="99"/>
    </row>
    <row r="489" spans="20:20" x14ac:dyDescent="0.2">
      <c r="T489" s="99"/>
    </row>
    <row r="490" spans="20:20" x14ac:dyDescent="0.2">
      <c r="T490" s="99"/>
    </row>
    <row r="491" spans="20:20" x14ac:dyDescent="0.2">
      <c r="T491" s="99"/>
    </row>
    <row r="492" spans="20:20" x14ac:dyDescent="0.2">
      <c r="T492" s="99"/>
    </row>
    <row r="493" spans="20:20" x14ac:dyDescent="0.2">
      <c r="T493" s="99"/>
    </row>
    <row r="494" spans="20:20" x14ac:dyDescent="0.2">
      <c r="T494" s="99"/>
    </row>
    <row r="495" spans="20:20" x14ac:dyDescent="0.2">
      <c r="T495" s="99"/>
    </row>
    <row r="496" spans="20:20" x14ac:dyDescent="0.2">
      <c r="T496" s="99"/>
    </row>
    <row r="497" spans="20:20" x14ac:dyDescent="0.2">
      <c r="T497" s="99"/>
    </row>
    <row r="498" spans="20:20" x14ac:dyDescent="0.2">
      <c r="T498" s="99"/>
    </row>
    <row r="499" spans="20:20" x14ac:dyDescent="0.2">
      <c r="T499" s="99"/>
    </row>
    <row r="500" spans="20:20" x14ac:dyDescent="0.2">
      <c r="T500" s="99"/>
    </row>
    <row r="501" spans="20:20" x14ac:dyDescent="0.2">
      <c r="T501" s="99"/>
    </row>
    <row r="502" spans="20:20" x14ac:dyDescent="0.2">
      <c r="T502" s="99"/>
    </row>
    <row r="503" spans="20:20" x14ac:dyDescent="0.2">
      <c r="T503" s="99"/>
    </row>
    <row r="504" spans="20:20" x14ac:dyDescent="0.2">
      <c r="T504" s="99"/>
    </row>
    <row r="505" spans="20:20" x14ac:dyDescent="0.2">
      <c r="T505" s="99"/>
    </row>
    <row r="506" spans="20:20" x14ac:dyDescent="0.2">
      <c r="T506" s="99"/>
    </row>
    <row r="507" spans="20:20" x14ac:dyDescent="0.2">
      <c r="T507" s="99"/>
    </row>
    <row r="508" spans="20:20" x14ac:dyDescent="0.2">
      <c r="T508" s="99"/>
    </row>
    <row r="509" spans="20:20" x14ac:dyDescent="0.2">
      <c r="T509" s="99"/>
    </row>
    <row r="510" spans="20:20" x14ac:dyDescent="0.2">
      <c r="T510" s="99"/>
    </row>
    <row r="511" spans="20:20" x14ac:dyDescent="0.2">
      <c r="T511" s="99"/>
    </row>
    <row r="512" spans="20:20" x14ac:dyDescent="0.2">
      <c r="T512" s="99"/>
    </row>
    <row r="513" spans="20:20" x14ac:dyDescent="0.2">
      <c r="T513" s="99"/>
    </row>
    <row r="514" spans="20:20" x14ac:dyDescent="0.2">
      <c r="T514" s="99"/>
    </row>
    <row r="515" spans="20:20" x14ac:dyDescent="0.2">
      <c r="T515" s="99"/>
    </row>
    <row r="516" spans="20:20" x14ac:dyDescent="0.2">
      <c r="T516" s="99"/>
    </row>
    <row r="517" spans="20:20" x14ac:dyDescent="0.2">
      <c r="T517" s="99"/>
    </row>
    <row r="518" spans="20:20" x14ac:dyDescent="0.2">
      <c r="T518" s="99"/>
    </row>
    <row r="519" spans="20:20" x14ac:dyDescent="0.2">
      <c r="T519" s="99"/>
    </row>
    <row r="520" spans="20:20" x14ac:dyDescent="0.2">
      <c r="T520" s="99"/>
    </row>
    <row r="521" spans="20:20" x14ac:dyDescent="0.2">
      <c r="T521" s="99"/>
    </row>
    <row r="522" spans="20:20" x14ac:dyDescent="0.2">
      <c r="T522" s="99"/>
    </row>
    <row r="523" spans="20:20" x14ac:dyDescent="0.2">
      <c r="T523" s="99"/>
    </row>
    <row r="524" spans="20:20" x14ac:dyDescent="0.2">
      <c r="T524" s="99"/>
    </row>
    <row r="525" spans="20:20" x14ac:dyDescent="0.2">
      <c r="T525" s="99"/>
    </row>
    <row r="526" spans="20:20" x14ac:dyDescent="0.2">
      <c r="T526" s="99"/>
    </row>
    <row r="527" spans="20:20" x14ac:dyDescent="0.2">
      <c r="T527" s="99"/>
    </row>
    <row r="528" spans="20:20" x14ac:dyDescent="0.2">
      <c r="T528" s="99"/>
    </row>
    <row r="529" spans="20:20" x14ac:dyDescent="0.2">
      <c r="T529" s="99"/>
    </row>
    <row r="530" spans="20:20" x14ac:dyDescent="0.2">
      <c r="T530" s="99"/>
    </row>
    <row r="531" spans="20:20" x14ac:dyDescent="0.2">
      <c r="T531" s="99"/>
    </row>
    <row r="532" spans="20:20" x14ac:dyDescent="0.2">
      <c r="T532" s="99"/>
    </row>
    <row r="533" spans="20:20" x14ac:dyDescent="0.2">
      <c r="T533" s="99"/>
    </row>
    <row r="534" spans="20:20" x14ac:dyDescent="0.2">
      <c r="T534" s="99"/>
    </row>
    <row r="535" spans="20:20" x14ac:dyDescent="0.2">
      <c r="T535" s="99"/>
    </row>
  </sheetData>
  <mergeCells count="102">
    <mergeCell ref="D5:G5"/>
    <mergeCell ref="H5:K5"/>
    <mergeCell ref="D22:G22"/>
    <mergeCell ref="H22:K22"/>
    <mergeCell ref="D34:G34"/>
    <mergeCell ref="H34:K34"/>
    <mergeCell ref="D82:G82"/>
    <mergeCell ref="H82:K82"/>
    <mergeCell ref="D94:G94"/>
    <mergeCell ref="H94:K94"/>
    <mergeCell ref="D106:G106"/>
    <mergeCell ref="H106:K106"/>
    <mergeCell ref="D46:G46"/>
    <mergeCell ref="H46:K46"/>
    <mergeCell ref="D58:G58"/>
    <mergeCell ref="H58:K58"/>
    <mergeCell ref="D70:G70"/>
    <mergeCell ref="H70:K70"/>
    <mergeCell ref="D154:G154"/>
    <mergeCell ref="H154:K154"/>
    <mergeCell ref="D166:G166"/>
    <mergeCell ref="H166:K166"/>
    <mergeCell ref="D178:G178"/>
    <mergeCell ref="H178:K178"/>
    <mergeCell ref="D118:G118"/>
    <mergeCell ref="H118:K118"/>
    <mergeCell ref="D130:G130"/>
    <mergeCell ref="H130:K130"/>
    <mergeCell ref="D142:G142"/>
    <mergeCell ref="H142:K142"/>
    <mergeCell ref="D226:G226"/>
    <mergeCell ref="H226:K226"/>
    <mergeCell ref="D238:G238"/>
    <mergeCell ref="H238:K238"/>
    <mergeCell ref="D250:G250"/>
    <mergeCell ref="H250:K250"/>
    <mergeCell ref="D190:G190"/>
    <mergeCell ref="H190:K190"/>
    <mergeCell ref="D202:G202"/>
    <mergeCell ref="H202:K202"/>
    <mergeCell ref="D214:G214"/>
    <mergeCell ref="H214:K214"/>
    <mergeCell ref="D285:G285"/>
    <mergeCell ref="H285:K285"/>
    <mergeCell ref="B286:C286"/>
    <mergeCell ref="D286:G286"/>
    <mergeCell ref="H286:K286"/>
    <mergeCell ref="D297:G297"/>
    <mergeCell ref="H297:K297"/>
    <mergeCell ref="B262:C262"/>
    <mergeCell ref="D262:G262"/>
    <mergeCell ref="H262:K262"/>
    <mergeCell ref="D273:G273"/>
    <mergeCell ref="H273:K273"/>
    <mergeCell ref="B274:C274"/>
    <mergeCell ref="D274:G274"/>
    <mergeCell ref="H274:K274"/>
    <mergeCell ref="D321:G321"/>
    <mergeCell ref="H321:K321"/>
    <mergeCell ref="B322:C322"/>
    <mergeCell ref="D322:G322"/>
    <mergeCell ref="H322:K322"/>
    <mergeCell ref="D333:G333"/>
    <mergeCell ref="H333:K333"/>
    <mergeCell ref="B298:C298"/>
    <mergeCell ref="D298:G298"/>
    <mergeCell ref="H298:K298"/>
    <mergeCell ref="D309:G309"/>
    <mergeCell ref="H309:K309"/>
    <mergeCell ref="B310:C310"/>
    <mergeCell ref="D310:G310"/>
    <mergeCell ref="H310:K310"/>
    <mergeCell ref="D357:G357"/>
    <mergeCell ref="H357:K357"/>
    <mergeCell ref="B358:C358"/>
    <mergeCell ref="D358:G358"/>
    <mergeCell ref="H358:K358"/>
    <mergeCell ref="D369:G369"/>
    <mergeCell ref="H369:K369"/>
    <mergeCell ref="B334:C334"/>
    <mergeCell ref="D334:G334"/>
    <mergeCell ref="H334:K334"/>
    <mergeCell ref="D345:G345"/>
    <mergeCell ref="H345:K345"/>
    <mergeCell ref="B346:C346"/>
    <mergeCell ref="D346:G346"/>
    <mergeCell ref="H346:K346"/>
    <mergeCell ref="D393:G393"/>
    <mergeCell ref="H393:K393"/>
    <mergeCell ref="B394:C394"/>
    <mergeCell ref="D394:G394"/>
    <mergeCell ref="H394:K394"/>
    <mergeCell ref="D405:G405"/>
    <mergeCell ref="H405:K405"/>
    <mergeCell ref="B370:C370"/>
    <mergeCell ref="D370:G370"/>
    <mergeCell ref="H370:K370"/>
    <mergeCell ref="D381:G381"/>
    <mergeCell ref="H381:K381"/>
    <mergeCell ref="B382:C382"/>
    <mergeCell ref="D382:G382"/>
    <mergeCell ref="H382:K38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0A26D-BCFA-47D6-9F97-96D8F5F5B11D}">
  <sheetPr>
    <tabColor rgb="FF00B050"/>
  </sheetPr>
  <dimension ref="A1:BD535"/>
  <sheetViews>
    <sheetView workbookViewId="0">
      <selection activeCell="M28" sqref="M28"/>
    </sheetView>
  </sheetViews>
  <sheetFormatPr defaultColWidth="8.85546875" defaultRowHeight="12.75" x14ac:dyDescent="0.2"/>
  <cols>
    <col min="1" max="1" width="4.85546875" style="57" customWidth="1"/>
    <col min="2" max="2" width="25.42578125" style="59" customWidth="1"/>
    <col min="3" max="3" width="23.5703125" style="59" customWidth="1"/>
    <col min="4" max="4" width="15.140625" style="59" customWidth="1"/>
    <col min="5" max="5" width="11.42578125" style="59" customWidth="1"/>
    <col min="6" max="6" width="12.28515625" style="59" customWidth="1"/>
    <col min="7" max="7" width="14.85546875" style="59" customWidth="1"/>
    <col min="8" max="8" width="13.5703125" style="59" customWidth="1"/>
    <col min="9" max="9" width="14.5703125" style="59" customWidth="1"/>
    <col min="10" max="10" width="12.7109375" style="59" customWidth="1"/>
    <col min="11" max="11" width="12.28515625" style="59" customWidth="1"/>
    <col min="12" max="13" width="11.85546875" style="391" customWidth="1"/>
    <col min="14" max="14" width="11.5703125" style="391" customWidth="1"/>
    <col min="15" max="17" width="8.85546875" style="59"/>
    <col min="18" max="18" width="8.140625" style="60" hidden="1" customWidth="1"/>
    <col min="19" max="19" width="21" style="61" hidden="1" customWidth="1"/>
    <col min="20" max="20" width="7.5703125" style="60" hidden="1" customWidth="1"/>
    <col min="21" max="21" width="23.7109375" style="61" hidden="1" customWidth="1"/>
    <col min="22" max="22" width="6.5703125" style="61" hidden="1" customWidth="1"/>
    <col min="23" max="23" width="7.28515625" style="61" hidden="1" customWidth="1"/>
    <col min="24" max="24" width="8.42578125" style="61" hidden="1" customWidth="1"/>
    <col min="25" max="25" width="8.140625" style="61" hidden="1" customWidth="1"/>
    <col min="26" max="26" width="10.140625" style="61" hidden="1" customWidth="1"/>
    <col min="27" max="27" width="10.5703125" style="61" hidden="1" customWidth="1"/>
    <col min="28" max="28" width="9.42578125" style="61" hidden="1" customWidth="1"/>
    <col min="29" max="29" width="7.140625" style="61" hidden="1" customWidth="1"/>
    <col min="30" max="31" width="10.42578125" style="61" hidden="1" customWidth="1"/>
    <col min="32" max="32" width="8" style="61" hidden="1" customWidth="1"/>
    <col min="33" max="33" width="9" style="61" hidden="1" customWidth="1"/>
    <col min="34" max="34" width="7" style="61" hidden="1" customWidth="1"/>
    <col min="35" max="35" width="6.5703125" style="61" hidden="1" customWidth="1"/>
    <col min="36" max="36" width="7.5703125" style="61" hidden="1" customWidth="1"/>
    <col min="37" max="37" width="7.140625" style="61" hidden="1" customWidth="1"/>
    <col min="38" max="38" width="7.7109375" style="61" hidden="1" customWidth="1"/>
    <col min="39" max="39" width="6.28515625" style="61" hidden="1" customWidth="1"/>
    <col min="40" max="40" width="7.140625" style="61" hidden="1" customWidth="1"/>
    <col min="41" max="41" width="8.140625" style="61" hidden="1" customWidth="1"/>
    <col min="42" max="42" width="10.42578125" style="61" hidden="1" customWidth="1"/>
    <col min="43" max="43" width="11.28515625" style="61" hidden="1" customWidth="1"/>
    <col min="44" max="46" width="9.42578125" style="61" hidden="1" customWidth="1"/>
    <col min="47" max="47" width="10.85546875" style="61" hidden="1" customWidth="1"/>
    <col min="48" max="48" width="8.42578125" style="61" hidden="1" customWidth="1"/>
    <col min="49" max="49" width="8.7109375" style="61" hidden="1" customWidth="1"/>
    <col min="50" max="50" width="9" style="61" hidden="1" customWidth="1"/>
    <col min="51" max="51" width="10" style="61" hidden="1" customWidth="1"/>
    <col min="52" max="52" width="9.85546875" style="61" hidden="1" customWidth="1"/>
    <col min="53" max="53" width="10.42578125" style="61" hidden="1" customWidth="1"/>
    <col min="54" max="54" width="11" style="61" hidden="1" customWidth="1"/>
    <col min="55" max="55" width="0" style="59" hidden="1" customWidth="1"/>
    <col min="56" max="16384" width="8.85546875" style="59"/>
  </cols>
  <sheetData>
    <row r="1" spans="2:53" ht="18.75" customHeight="1" x14ac:dyDescent="0.3">
      <c r="B1" s="58" t="s">
        <v>70</v>
      </c>
      <c r="R1" s="60" t="s">
        <v>71</v>
      </c>
      <c r="S1" s="61">
        <v>3</v>
      </c>
      <c r="T1" s="60">
        <v>5</v>
      </c>
      <c r="U1" s="61">
        <v>2022</v>
      </c>
      <c r="V1" s="62">
        <v>2026</v>
      </c>
      <c r="W1" s="62">
        <v>2027</v>
      </c>
      <c r="X1" s="61">
        <v>2031</v>
      </c>
      <c r="Y1" s="61">
        <v>2032</v>
      </c>
      <c r="Z1" s="62">
        <v>2036</v>
      </c>
      <c r="AA1" s="62">
        <v>2037</v>
      </c>
      <c r="AB1" s="61">
        <v>2041</v>
      </c>
      <c r="AC1" s="61">
        <v>0</v>
      </c>
      <c r="AD1" s="62">
        <v>0</v>
      </c>
      <c r="AE1" s="62"/>
      <c r="AG1" s="61">
        <v>2022</v>
      </c>
      <c r="AH1" s="61">
        <v>2023</v>
      </c>
      <c r="AI1" s="61">
        <v>2024</v>
      </c>
      <c r="AJ1" s="61">
        <v>2025</v>
      </c>
      <c r="AK1" s="61">
        <v>2026</v>
      </c>
      <c r="AL1" s="61">
        <v>2027</v>
      </c>
      <c r="AM1" s="61">
        <v>2028</v>
      </c>
      <c r="AN1" s="61">
        <v>2029</v>
      </c>
      <c r="AO1" s="61">
        <v>2030</v>
      </c>
      <c r="AP1" s="61">
        <v>2031</v>
      </c>
      <c r="AQ1" s="61">
        <v>2032</v>
      </c>
      <c r="AR1" s="61">
        <v>2033</v>
      </c>
      <c r="AS1" s="61">
        <v>2034</v>
      </c>
      <c r="AT1" s="61">
        <v>2035</v>
      </c>
      <c r="AU1" s="61">
        <v>2036</v>
      </c>
      <c r="AV1" s="61">
        <v>2037</v>
      </c>
      <c r="AW1" s="61">
        <v>2038</v>
      </c>
      <c r="AX1" s="61">
        <v>2039</v>
      </c>
      <c r="AY1" s="61">
        <v>2040</v>
      </c>
      <c r="AZ1" s="61">
        <v>2041</v>
      </c>
      <c r="BA1" s="61">
        <v>2042</v>
      </c>
    </row>
    <row r="2" spans="2:53" ht="56.25" customHeight="1" x14ac:dyDescent="0.2">
      <c r="B2" s="63" t="s">
        <v>72</v>
      </c>
      <c r="C2" s="64">
        <v>2022</v>
      </c>
      <c r="R2" s="60" t="s">
        <v>73</v>
      </c>
      <c r="V2" s="62"/>
      <c r="W2" s="62"/>
      <c r="Z2" s="62"/>
      <c r="AA2" s="62"/>
      <c r="AD2" s="62"/>
      <c r="AE2" s="62"/>
      <c r="AG2" s="61" t="s">
        <v>74</v>
      </c>
      <c r="AH2" s="61" t="s">
        <v>75</v>
      </c>
      <c r="AI2" s="61" t="s">
        <v>76</v>
      </c>
      <c r="AJ2" s="61" t="s">
        <v>77</v>
      </c>
      <c r="AK2" s="61" t="s">
        <v>78</v>
      </c>
      <c r="AL2" s="61" t="s">
        <v>79</v>
      </c>
      <c r="AM2" s="61" t="s">
        <v>80</v>
      </c>
      <c r="AN2" s="61" t="s">
        <v>81</v>
      </c>
      <c r="AO2" s="61" t="s">
        <v>82</v>
      </c>
      <c r="AP2" s="61" t="s">
        <v>83</v>
      </c>
      <c r="AQ2" s="61" t="s">
        <v>84</v>
      </c>
      <c r="AR2" s="61" t="s">
        <v>85</v>
      </c>
      <c r="AS2" s="61" t="s">
        <v>86</v>
      </c>
      <c r="AT2" s="61" t="s">
        <v>87</v>
      </c>
      <c r="AU2" s="61" t="s">
        <v>88</v>
      </c>
      <c r="AV2" s="61" t="s">
        <v>89</v>
      </c>
      <c r="AW2" s="61" t="s">
        <v>90</v>
      </c>
      <c r="AX2" s="61" t="s">
        <v>91</v>
      </c>
      <c r="AY2" s="61" t="s">
        <v>92</v>
      </c>
      <c r="AZ2" s="61" t="s">
        <v>93</v>
      </c>
      <c r="BA2" s="61" t="s">
        <v>94</v>
      </c>
    </row>
    <row r="3" spans="2:53" ht="54" customHeight="1" x14ac:dyDescent="0.35">
      <c r="B3" s="65" t="s">
        <v>95</v>
      </c>
      <c r="C3" s="66"/>
      <c r="R3" s="60" t="s">
        <v>96</v>
      </c>
      <c r="V3" s="62"/>
      <c r="W3" s="62"/>
      <c r="Z3" s="62"/>
      <c r="AA3" s="62"/>
      <c r="AD3" s="62"/>
      <c r="AE3" s="62"/>
    </row>
    <row r="4" spans="2:53" x14ac:dyDescent="0.2">
      <c r="R4" s="60" t="s">
        <v>97</v>
      </c>
      <c r="V4" s="62"/>
      <c r="W4" s="62"/>
      <c r="Z4" s="62"/>
      <c r="AA4" s="62"/>
      <c r="AD4" s="62"/>
      <c r="AE4" s="62"/>
    </row>
    <row r="5" spans="2:53" ht="21" x14ac:dyDescent="0.2">
      <c r="B5" s="67"/>
      <c r="C5" s="68"/>
      <c r="D5" s="374" t="s">
        <v>98</v>
      </c>
      <c r="E5" s="384"/>
      <c r="F5" s="384"/>
      <c r="G5" s="385"/>
      <c r="H5" s="378" t="s">
        <v>99</v>
      </c>
      <c r="I5" s="389"/>
      <c r="J5" s="389"/>
      <c r="K5" s="390"/>
      <c r="R5" s="60" t="s">
        <v>100</v>
      </c>
      <c r="V5" s="62"/>
      <c r="W5" s="62"/>
      <c r="Z5" s="62"/>
      <c r="AA5" s="62"/>
      <c r="AD5" s="62"/>
      <c r="AE5" s="62"/>
    </row>
    <row r="6" spans="2:53" x14ac:dyDescent="0.2">
      <c r="B6" s="69"/>
      <c r="C6" s="70"/>
      <c r="D6" s="71" t="s">
        <v>101</v>
      </c>
      <c r="E6" s="72" t="s">
        <v>102</v>
      </c>
      <c r="F6" s="72" t="s">
        <v>103</v>
      </c>
      <c r="G6" s="73" t="s">
        <v>104</v>
      </c>
      <c r="H6" s="74" t="s">
        <v>101</v>
      </c>
      <c r="I6" s="75" t="s">
        <v>102</v>
      </c>
      <c r="J6" s="75" t="s">
        <v>103</v>
      </c>
      <c r="K6" s="76" t="s">
        <v>104</v>
      </c>
      <c r="L6" s="392"/>
      <c r="M6" s="392"/>
      <c r="V6" s="62"/>
      <c r="W6" s="62"/>
      <c r="Z6" s="62"/>
      <c r="AA6" s="62"/>
      <c r="AD6" s="62"/>
      <c r="AE6" s="62"/>
    </row>
    <row r="7" spans="2:53" x14ac:dyDescent="0.2">
      <c r="B7" s="69"/>
      <c r="C7" s="70" t="s">
        <v>105</v>
      </c>
      <c r="D7" s="77">
        <v>204.2</v>
      </c>
      <c r="E7" s="77">
        <v>101.59999999999854</v>
      </c>
      <c r="F7" s="77">
        <v>99.80000000000291</v>
      </c>
      <c r="G7" s="77">
        <v>79.99999999999855</v>
      </c>
      <c r="H7" s="80">
        <v>602.20000000000005</v>
      </c>
      <c r="I7" s="81">
        <v>101.59999999999854</v>
      </c>
      <c r="J7" s="81">
        <v>99.80000000000291</v>
      </c>
      <c r="K7" s="82">
        <v>79.99999999999855</v>
      </c>
      <c r="L7" s="393"/>
      <c r="M7" s="405"/>
      <c r="R7" s="60" t="s">
        <v>106</v>
      </c>
      <c r="S7" s="60">
        <v>11</v>
      </c>
      <c r="T7" s="60" t="s">
        <v>107</v>
      </c>
      <c r="U7" s="60" t="s">
        <v>74</v>
      </c>
      <c r="V7" s="62" t="s">
        <v>78</v>
      </c>
      <c r="W7" s="62" t="s">
        <v>79</v>
      </c>
      <c r="X7" s="62" t="s">
        <v>83</v>
      </c>
      <c r="Y7" s="62" t="s">
        <v>84</v>
      </c>
      <c r="Z7" s="62" t="s">
        <v>88</v>
      </c>
      <c r="AA7" s="62" t="s">
        <v>89</v>
      </c>
      <c r="AB7" s="62" t="s">
        <v>93</v>
      </c>
      <c r="AC7" s="62" t="e">
        <v>#N/A</v>
      </c>
      <c r="AD7" s="62" t="e">
        <v>#N/A</v>
      </c>
      <c r="AE7" s="62"/>
    </row>
    <row r="8" spans="2:53" x14ac:dyDescent="0.2">
      <c r="B8" s="69"/>
      <c r="C8" s="70" t="s">
        <v>108</v>
      </c>
      <c r="D8" s="77">
        <v>204.19999999999933</v>
      </c>
      <c r="E8" s="77">
        <v>101.60000000000018</v>
      </c>
      <c r="F8" s="77">
        <v>99.800000000000111</v>
      </c>
      <c r="G8" s="77">
        <v>79.999999999999872</v>
      </c>
      <c r="H8" s="86">
        <v>602.3999999999993</v>
      </c>
      <c r="I8" s="87">
        <v>101.60000000000018</v>
      </c>
      <c r="J8" s="87">
        <v>99.800000000000111</v>
      </c>
      <c r="K8" s="88">
        <v>79.999999999999872</v>
      </c>
      <c r="L8" s="393"/>
      <c r="M8" s="405"/>
      <c r="S8" s="61">
        <v>38</v>
      </c>
      <c r="V8" s="62"/>
      <c r="W8" s="62"/>
      <c r="Z8" s="62"/>
      <c r="AA8" s="62"/>
      <c r="AD8" s="62"/>
      <c r="AE8" s="62"/>
    </row>
    <row r="9" spans="2:53" x14ac:dyDescent="0.2">
      <c r="B9" s="69" t="s">
        <v>109</v>
      </c>
      <c r="C9" s="70" t="s">
        <v>110</v>
      </c>
      <c r="D9" s="77">
        <v>67.14200000000001</v>
      </c>
      <c r="E9" s="77">
        <v>17.761999999999738</v>
      </c>
      <c r="F9" s="77">
        <v>15.744000000000435</v>
      </c>
      <c r="G9" s="77">
        <v>11.765999999999782</v>
      </c>
      <c r="H9" s="80">
        <v>465.142</v>
      </c>
      <c r="I9" s="81">
        <v>17.761999999999738</v>
      </c>
      <c r="J9" s="81">
        <v>15.744000000000435</v>
      </c>
      <c r="K9" s="82">
        <v>11.765999999999782</v>
      </c>
      <c r="L9" s="393"/>
      <c r="M9" s="405"/>
      <c r="S9" s="61">
        <v>26</v>
      </c>
      <c r="V9" s="62"/>
      <c r="W9" s="62"/>
      <c r="Z9" s="62"/>
      <c r="AA9" s="62"/>
      <c r="AD9" s="62"/>
      <c r="AE9" s="62"/>
    </row>
    <row r="10" spans="2:53" x14ac:dyDescent="0.2">
      <c r="B10" s="69"/>
      <c r="C10" s="70" t="s">
        <v>111</v>
      </c>
      <c r="D10" s="77">
        <v>34.040000000000006</v>
      </c>
      <c r="E10" s="77">
        <v>20.319999999999709</v>
      </c>
      <c r="F10" s="77">
        <v>18.758000000000568</v>
      </c>
      <c r="G10" s="77">
        <v>14.399999999999739</v>
      </c>
      <c r="H10" s="80">
        <v>34.040000000000006</v>
      </c>
      <c r="I10" s="81">
        <v>20.319999999999709</v>
      </c>
      <c r="J10" s="81">
        <v>18.758000000000568</v>
      </c>
      <c r="K10" s="82">
        <v>14.399999999999739</v>
      </c>
      <c r="L10" s="393"/>
      <c r="M10" s="405"/>
      <c r="N10" s="394"/>
      <c r="S10" s="61">
        <v>27</v>
      </c>
      <c r="V10" s="62"/>
      <c r="W10" s="62"/>
      <c r="Z10" s="62"/>
      <c r="AA10" s="62"/>
      <c r="AD10" s="62"/>
      <c r="AE10" s="62"/>
    </row>
    <row r="11" spans="2:53" x14ac:dyDescent="0.2">
      <c r="B11" s="69"/>
      <c r="C11" s="70" t="s">
        <v>45</v>
      </c>
      <c r="D11" s="77">
        <v>49.230399999999996</v>
      </c>
      <c r="E11" s="77">
        <v>30.283999999999573</v>
      </c>
      <c r="F11" s="77">
        <v>31.167600000000913</v>
      </c>
      <c r="G11" s="77">
        <v>25.515199999999531</v>
      </c>
      <c r="H11" s="80">
        <v>49.230399999999996</v>
      </c>
      <c r="I11" s="81">
        <v>30.283999999999573</v>
      </c>
      <c r="J11" s="81">
        <v>31.167600000000913</v>
      </c>
      <c r="K11" s="82">
        <v>25.515199999999531</v>
      </c>
      <c r="L11" s="393"/>
      <c r="M11" s="405"/>
      <c r="S11" s="61">
        <v>28</v>
      </c>
      <c r="V11" s="62"/>
      <c r="W11" s="62"/>
      <c r="Z11" s="62"/>
      <c r="AA11" s="62"/>
      <c r="AD11" s="62"/>
      <c r="AE11" s="62"/>
    </row>
    <row r="12" spans="2:53" x14ac:dyDescent="0.2">
      <c r="B12" s="69"/>
      <c r="C12" s="70" t="s">
        <v>46</v>
      </c>
      <c r="D12" s="77">
        <v>53.787599999999998</v>
      </c>
      <c r="E12" s="77">
        <v>33.233999999999526</v>
      </c>
      <c r="F12" s="77">
        <v>34.130400000001003</v>
      </c>
      <c r="G12" s="77">
        <v>28.318799999999491</v>
      </c>
      <c r="H12" s="80">
        <v>53.787599999999998</v>
      </c>
      <c r="I12" s="81">
        <v>33.233999999999526</v>
      </c>
      <c r="J12" s="81">
        <v>34.130400000001003</v>
      </c>
      <c r="K12" s="82">
        <v>28.318799999999491</v>
      </c>
      <c r="L12" s="394"/>
      <c r="S12" s="61">
        <v>29</v>
      </c>
      <c r="V12" s="62"/>
      <c r="W12" s="62"/>
      <c r="Z12" s="62"/>
      <c r="AA12" s="62"/>
      <c r="AD12" s="62"/>
      <c r="AE12" s="62"/>
    </row>
    <row r="13" spans="2:53" x14ac:dyDescent="0.2">
      <c r="B13" s="69" t="s">
        <v>112</v>
      </c>
      <c r="C13" s="70" t="s">
        <v>110</v>
      </c>
      <c r="D13" s="77">
        <v>67.441296637234501</v>
      </c>
      <c r="E13" s="77">
        <v>18.03214681570546</v>
      </c>
      <c r="F13" s="77">
        <v>15.849290719519079</v>
      </c>
      <c r="G13" s="77">
        <v>11.826403015216975</v>
      </c>
      <c r="H13" s="86">
        <v>465.64129663723452</v>
      </c>
      <c r="I13" s="87">
        <v>18.03214681570546</v>
      </c>
      <c r="J13" s="87">
        <v>15.849290719519079</v>
      </c>
      <c r="K13" s="88">
        <v>11.826403015216975</v>
      </c>
      <c r="L13" s="394"/>
      <c r="S13" s="61">
        <v>53</v>
      </c>
    </row>
    <row r="14" spans="2:53" x14ac:dyDescent="0.2">
      <c r="B14" s="69"/>
      <c r="C14" s="70" t="s">
        <v>111</v>
      </c>
      <c r="D14" s="77">
        <v>34.571975671613622</v>
      </c>
      <c r="E14" s="77">
        <v>19.949624131129099</v>
      </c>
      <c r="F14" s="77">
        <v>18.989013385309054</v>
      </c>
      <c r="G14" s="77">
        <v>14.565787525831283</v>
      </c>
      <c r="H14" s="86">
        <v>34.571975671613622</v>
      </c>
      <c r="I14" s="87">
        <v>19.949624131129099</v>
      </c>
      <c r="J14" s="87">
        <v>18.989013385309054</v>
      </c>
      <c r="K14" s="88">
        <v>14.565787525831283</v>
      </c>
      <c r="L14" s="394"/>
      <c r="S14" s="61">
        <v>54</v>
      </c>
    </row>
    <row r="15" spans="2:53" x14ac:dyDescent="0.2">
      <c r="B15" s="69"/>
      <c r="C15" s="70" t="s">
        <v>45</v>
      </c>
      <c r="D15" s="77">
        <v>48.56656271839168</v>
      </c>
      <c r="E15" s="77">
        <v>30.169753569415803</v>
      </c>
      <c r="F15" s="77">
        <v>30.757756077400025</v>
      </c>
      <c r="G15" s="77">
        <v>25.100591987600918</v>
      </c>
      <c r="H15" s="86">
        <v>48.56656271839168</v>
      </c>
      <c r="I15" s="87">
        <v>30.169753569415803</v>
      </c>
      <c r="J15" s="87">
        <v>30.757756077400025</v>
      </c>
      <c r="K15" s="88">
        <v>25.100591987600918</v>
      </c>
      <c r="L15" s="394"/>
      <c r="S15" s="61">
        <v>55</v>
      </c>
    </row>
    <row r="16" spans="2:53" x14ac:dyDescent="0.2">
      <c r="B16" s="69"/>
      <c r="C16" s="70" t="s">
        <v>46</v>
      </c>
      <c r="D16" s="77">
        <v>53.62016497275954</v>
      </c>
      <c r="E16" s="77">
        <v>33.448475483749817</v>
      </c>
      <c r="F16" s="77">
        <v>34.203939817771968</v>
      </c>
      <c r="G16" s="77">
        <v>28.507217471350703</v>
      </c>
      <c r="H16" s="86">
        <v>53.62016497275954</v>
      </c>
      <c r="I16" s="87">
        <v>33.448475483749817</v>
      </c>
      <c r="J16" s="87">
        <v>34.203939817771968</v>
      </c>
      <c r="K16" s="88">
        <v>28.507217471350703</v>
      </c>
      <c r="L16" s="395"/>
      <c r="M16" s="392"/>
      <c r="N16" s="388"/>
      <c r="O16" s="388"/>
      <c r="P16" s="388"/>
      <c r="Q16" s="388"/>
      <c r="S16" s="61">
        <v>56</v>
      </c>
    </row>
    <row r="17" spans="1:56" x14ac:dyDescent="0.2">
      <c r="B17" s="90" t="s">
        <v>113</v>
      </c>
      <c r="C17" s="91" t="s">
        <v>110</v>
      </c>
      <c r="D17" s="77">
        <v>67.441296637234714</v>
      </c>
      <c r="E17" s="77">
        <v>18.032146815705168</v>
      </c>
      <c r="F17" s="77">
        <v>15.849290719519525</v>
      </c>
      <c r="G17" s="77">
        <v>11.826403015216782</v>
      </c>
      <c r="H17" s="95">
        <v>465.48670125322542</v>
      </c>
      <c r="I17" s="96">
        <v>18.032146815705168</v>
      </c>
      <c r="J17" s="96">
        <v>15.849290719519525</v>
      </c>
      <c r="K17" s="97">
        <v>11.826403015216782</v>
      </c>
      <c r="L17" s="409">
        <f>+M17/$M$21</f>
        <v>0.5785361496193604</v>
      </c>
      <c r="M17" s="393">
        <f>SUM(N17:Q17)</f>
        <v>2555.9727090183346</v>
      </c>
      <c r="N17" s="410">
        <f>+H17*5</f>
        <v>2327.4335062661271</v>
      </c>
      <c r="O17" s="160">
        <f t="shared" ref="O17:Q17" si="0">+I17*5</f>
        <v>90.160734078525849</v>
      </c>
      <c r="P17" s="160">
        <f t="shared" si="0"/>
        <v>79.246453597597622</v>
      </c>
      <c r="Q17" s="160">
        <f t="shared" si="0"/>
        <v>59.13201507608391</v>
      </c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</row>
    <row r="18" spans="1:56" x14ac:dyDescent="0.2">
      <c r="B18" s="90"/>
      <c r="C18" s="91" t="s">
        <v>111</v>
      </c>
      <c r="D18" s="77">
        <v>34.571975671613728</v>
      </c>
      <c r="E18" s="77">
        <v>19.949624131128779</v>
      </c>
      <c r="F18" s="77">
        <v>18.989013385309587</v>
      </c>
      <c r="G18" s="77">
        <v>14.565787525831043</v>
      </c>
      <c r="H18" s="95">
        <v>34.560497592041415</v>
      </c>
      <c r="I18" s="96">
        <v>19.949624131128779</v>
      </c>
      <c r="J18" s="96">
        <v>18.989013385309587</v>
      </c>
      <c r="K18" s="97">
        <v>14.565787525831043</v>
      </c>
      <c r="L18" s="409">
        <f t="shared" ref="L18:L20" si="1">+M18/$M$21</f>
        <v>9.9666050966852437E-2</v>
      </c>
      <c r="M18" s="393">
        <f t="shared" ref="M18:M19" si="2">SUM(N18:Q18)</f>
        <v>440.32461317155418</v>
      </c>
      <c r="N18" s="410">
        <f t="shared" ref="N18:N20" si="3">+H18*5</f>
        <v>172.80248796020709</v>
      </c>
      <c r="O18" s="160">
        <f t="shared" ref="O18:O20" si="4">+I18*5</f>
        <v>99.748120655643902</v>
      </c>
      <c r="P18" s="160">
        <f t="shared" ref="P18:P20" si="5">+J18*5</f>
        <v>94.945066926547938</v>
      </c>
      <c r="Q18" s="160">
        <f t="shared" ref="Q18:Q20" si="6">+K18*5</f>
        <v>72.82893762915522</v>
      </c>
      <c r="T18" s="99"/>
    </row>
    <row r="19" spans="1:56" x14ac:dyDescent="0.2">
      <c r="B19" s="90"/>
      <c r="C19" s="91" t="s">
        <v>45</v>
      </c>
      <c r="D19" s="77">
        <v>48.566562718391836</v>
      </c>
      <c r="E19" s="77">
        <v>30.169753569415317</v>
      </c>
      <c r="F19" s="77">
        <v>30.757756077400888</v>
      </c>
      <c r="G19" s="77">
        <v>25.100591987600506</v>
      </c>
      <c r="H19" s="95">
        <v>48.550438361579523</v>
      </c>
      <c r="I19" s="96">
        <v>30.169753569415317</v>
      </c>
      <c r="J19" s="96">
        <v>30.757756077400888</v>
      </c>
      <c r="K19" s="97">
        <v>25.100591987600506</v>
      </c>
      <c r="L19" s="409">
        <f t="shared" si="1"/>
        <v>0.15230708464915821</v>
      </c>
      <c r="M19" s="393">
        <f t="shared" si="2"/>
        <v>672.8926999799811</v>
      </c>
      <c r="N19" s="410">
        <f t="shared" si="3"/>
        <v>242.75219180789762</v>
      </c>
      <c r="O19" s="160">
        <f t="shared" si="4"/>
        <v>150.84876784707657</v>
      </c>
      <c r="P19" s="160">
        <f t="shared" si="5"/>
        <v>153.78878038700444</v>
      </c>
      <c r="Q19" s="160">
        <f t="shared" si="6"/>
        <v>125.50295993800253</v>
      </c>
      <c r="T19" s="99"/>
    </row>
    <row r="20" spans="1:56" x14ac:dyDescent="0.2">
      <c r="B20" s="100"/>
      <c r="C20" s="101" t="s">
        <v>46</v>
      </c>
      <c r="D20" s="77">
        <v>53.62016497275971</v>
      </c>
      <c r="E20" s="77">
        <v>33.448475483749284</v>
      </c>
      <c r="F20" s="77">
        <v>34.203939817772927</v>
      </c>
      <c r="G20" s="77">
        <v>28.507217471350231</v>
      </c>
      <c r="H20" s="105">
        <v>53.60236279315378</v>
      </c>
      <c r="I20" s="106">
        <v>33.448475483749284</v>
      </c>
      <c r="J20" s="106">
        <v>34.203939817772927</v>
      </c>
      <c r="K20" s="107">
        <v>28.507217471350231</v>
      </c>
      <c r="L20" s="409">
        <f t="shared" si="1"/>
        <v>0.16949071476462901</v>
      </c>
      <c r="M20" s="393">
        <f>SUM(N20:Q20)</f>
        <v>748.80997783013117</v>
      </c>
      <c r="N20" s="410">
        <f t="shared" si="3"/>
        <v>268.01181396576891</v>
      </c>
      <c r="O20" s="160">
        <f t="shared" si="4"/>
        <v>167.24237741874643</v>
      </c>
      <c r="P20" s="160">
        <f t="shared" si="5"/>
        <v>171.01969908886463</v>
      </c>
      <c r="Q20" s="160">
        <f t="shared" si="6"/>
        <v>142.53608735675115</v>
      </c>
      <c r="T20" s="99"/>
    </row>
    <row r="21" spans="1:56" s="391" customFormat="1" x14ac:dyDescent="0.2">
      <c r="A21" s="125"/>
      <c r="B21" s="401"/>
      <c r="C21" s="399"/>
      <c r="D21" s="395"/>
      <c r="E21" s="395"/>
      <c r="F21" s="395"/>
      <c r="G21" s="395"/>
      <c r="H21" s="395"/>
      <c r="I21" s="395"/>
      <c r="J21" s="395"/>
      <c r="K21" s="395"/>
      <c r="L21" s="411">
        <f t="shared" ref="L21:M21" si="7">SUM(L17:L20)</f>
        <v>1</v>
      </c>
      <c r="M21" s="412">
        <f t="shared" si="7"/>
        <v>4418.0000000000009</v>
      </c>
      <c r="N21" s="412">
        <f>SUM(N17:N20)</f>
        <v>3011.0000000000009</v>
      </c>
      <c r="O21" s="412">
        <f t="shared" ref="O21:Q21" si="8">SUM(O17:O20)</f>
        <v>507.99999999999272</v>
      </c>
      <c r="P21" s="412">
        <f t="shared" si="8"/>
        <v>499.00000000001467</v>
      </c>
      <c r="Q21" s="412">
        <f t="shared" si="8"/>
        <v>399.99999999999284</v>
      </c>
      <c r="R21" s="402"/>
      <c r="S21" s="403"/>
      <c r="T21" s="404"/>
      <c r="U21" s="403"/>
      <c r="V21" s="403"/>
      <c r="W21" s="403"/>
      <c r="X21" s="403"/>
      <c r="Y21" s="403"/>
      <c r="Z21" s="403"/>
      <c r="AA21" s="403"/>
      <c r="AB21" s="403"/>
      <c r="AC21" s="403"/>
      <c r="AD21" s="403"/>
      <c r="AE21" s="403"/>
      <c r="AF21" s="403"/>
      <c r="AG21" s="403"/>
      <c r="AH21" s="403"/>
      <c r="AI21" s="403"/>
      <c r="AJ21" s="403"/>
      <c r="AK21" s="403"/>
      <c r="AL21" s="403"/>
      <c r="AM21" s="403"/>
      <c r="AN21" s="403"/>
      <c r="AO21" s="403"/>
      <c r="AP21" s="403"/>
      <c r="AQ21" s="403"/>
      <c r="AR21" s="403"/>
      <c r="AS21" s="403"/>
      <c r="AT21" s="403"/>
      <c r="AU21" s="403"/>
      <c r="AV21" s="403"/>
      <c r="AW21" s="403"/>
      <c r="AX21" s="403"/>
      <c r="AY21" s="403"/>
      <c r="AZ21" s="403"/>
      <c r="BA21" s="403"/>
      <c r="BB21" s="403"/>
    </row>
    <row r="22" spans="1:56" s="109" customFormat="1" ht="21" x14ac:dyDescent="0.2">
      <c r="A22" s="57"/>
      <c r="B22" s="110" t="s">
        <v>114</v>
      </c>
      <c r="C22" s="111"/>
      <c r="D22" s="374" t="s">
        <v>98</v>
      </c>
      <c r="E22" s="384"/>
      <c r="F22" s="384"/>
      <c r="G22" s="385"/>
      <c r="H22" s="377" t="s">
        <v>99</v>
      </c>
      <c r="I22" s="386"/>
      <c r="J22" s="386"/>
      <c r="K22" s="387"/>
      <c r="L22" s="395"/>
      <c r="M22" s="392"/>
      <c r="N22" s="399"/>
      <c r="R22" s="60"/>
      <c r="S22" s="60"/>
      <c r="T22" s="99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</row>
    <row r="23" spans="1:56" x14ac:dyDescent="0.2">
      <c r="B23" s="69"/>
      <c r="C23" s="70" t="s">
        <v>105</v>
      </c>
      <c r="D23" s="77">
        <v>33.498027428141903</v>
      </c>
      <c r="E23" s="78">
        <v>16.414803682134153</v>
      </c>
      <c r="F23" s="78">
        <v>16.123990231072639</v>
      </c>
      <c r="G23" s="79">
        <v>12.925042269397091</v>
      </c>
      <c r="H23" s="80">
        <v>78.698027428141899</v>
      </c>
      <c r="I23" s="81">
        <v>16.414803682134153</v>
      </c>
      <c r="J23" s="81">
        <v>16.123990231072639</v>
      </c>
      <c r="K23" s="82">
        <v>12.925042269397091</v>
      </c>
      <c r="L23" s="393"/>
      <c r="M23" s="405"/>
      <c r="S23" s="61">
        <v>65</v>
      </c>
    </row>
    <row r="24" spans="1:56" x14ac:dyDescent="0.2">
      <c r="B24" s="69"/>
      <c r="C24" s="70" t="s">
        <v>115</v>
      </c>
      <c r="D24" s="112">
        <v>33.498027428141796</v>
      </c>
      <c r="E24" s="113">
        <v>16.414803682134416</v>
      </c>
      <c r="F24" s="113">
        <v>16.123990231072188</v>
      </c>
      <c r="G24" s="114">
        <v>12.925042269397304</v>
      </c>
      <c r="H24" s="115">
        <v>78.671899264985242</v>
      </c>
      <c r="I24" s="116">
        <v>16.41480368213389</v>
      </c>
      <c r="J24" s="116">
        <v>16.123990231073094</v>
      </c>
      <c r="K24" s="117">
        <v>12.925042269396878</v>
      </c>
      <c r="L24" s="393"/>
      <c r="M24" s="413"/>
      <c r="N24" s="398"/>
      <c r="O24" s="155"/>
      <c r="P24" s="155"/>
      <c r="BC24" s="155"/>
      <c r="BD24" s="156"/>
    </row>
    <row r="25" spans="1:56" x14ac:dyDescent="0.2">
      <c r="B25" s="69" t="s">
        <v>109</v>
      </c>
      <c r="C25" s="70" t="s">
        <v>110</v>
      </c>
      <c r="D25" s="77">
        <v>12.309359383806093</v>
      </c>
      <c r="E25" s="78">
        <v>3.4590644373473651</v>
      </c>
      <c r="F25" s="78">
        <v>3.0865000939319835</v>
      </c>
      <c r="G25" s="79">
        <v>2.2887018598534916</v>
      </c>
      <c r="H25" s="80">
        <v>57.509359383806085</v>
      </c>
      <c r="I25" s="81">
        <v>3.4590644373473651</v>
      </c>
      <c r="J25" s="81">
        <v>3.0865000939319835</v>
      </c>
      <c r="K25" s="82">
        <v>2.2887018598534916</v>
      </c>
      <c r="L25" s="393"/>
      <c r="M25" s="413"/>
      <c r="N25" s="398"/>
      <c r="O25" s="155"/>
      <c r="P25" s="155"/>
      <c r="BC25" s="155"/>
      <c r="BD25" s="156"/>
    </row>
    <row r="26" spans="1:56" x14ac:dyDescent="0.2">
      <c r="B26" s="69"/>
      <c r="C26" s="70" t="s">
        <v>111</v>
      </c>
      <c r="D26" s="77">
        <v>6.1158068758218773</v>
      </c>
      <c r="E26" s="78">
        <v>3.4471087732481722</v>
      </c>
      <c r="F26" s="78">
        <v>3.2910388878451848</v>
      </c>
      <c r="G26" s="79">
        <v>2.5623896299079734</v>
      </c>
      <c r="H26" s="80">
        <v>6.1158068758218773</v>
      </c>
      <c r="I26" s="81">
        <v>3.4471087732481722</v>
      </c>
      <c r="J26" s="81">
        <v>3.2910388878451848</v>
      </c>
      <c r="K26" s="82">
        <v>2.5623896299079734</v>
      </c>
      <c r="L26" s="393"/>
      <c r="M26" s="413"/>
      <c r="N26" s="398"/>
      <c r="O26" s="155"/>
      <c r="P26" s="155"/>
      <c r="BC26" s="155"/>
      <c r="BD26" s="156"/>
    </row>
    <row r="27" spans="1:56" x14ac:dyDescent="0.2">
      <c r="A27" s="57">
        <v>1</v>
      </c>
      <c r="B27" s="69"/>
      <c r="C27" s="70" t="s">
        <v>45</v>
      </c>
      <c r="D27" s="77">
        <v>5.6890866052977405</v>
      </c>
      <c r="E27" s="78">
        <v>3.6530046965996652</v>
      </c>
      <c r="F27" s="78">
        <v>3.7287454442983132</v>
      </c>
      <c r="G27" s="79">
        <v>3.0698267894045008</v>
      </c>
      <c r="H27" s="80">
        <v>5.6890866052977405</v>
      </c>
      <c r="I27" s="81">
        <v>3.6530046965996652</v>
      </c>
      <c r="J27" s="81">
        <v>3.7287454442983132</v>
      </c>
      <c r="K27" s="82">
        <v>3.0698267894045008</v>
      </c>
      <c r="L27" s="393"/>
      <c r="M27" s="413"/>
      <c r="N27" s="398"/>
      <c r="O27" s="155"/>
      <c r="P27" s="155"/>
      <c r="BC27" s="155"/>
      <c r="BD27" s="156"/>
    </row>
    <row r="28" spans="1:56" x14ac:dyDescent="0.2">
      <c r="B28" s="69"/>
      <c r="C28" s="70" t="s">
        <v>46</v>
      </c>
      <c r="D28" s="77">
        <v>9.3837745632161909</v>
      </c>
      <c r="E28" s="78">
        <v>5.8556257749389502</v>
      </c>
      <c r="F28" s="78">
        <v>6.0177058049971572</v>
      </c>
      <c r="G28" s="79">
        <v>5.0041239902311254</v>
      </c>
      <c r="H28" s="80">
        <v>9.3837745632161909</v>
      </c>
      <c r="I28" s="81">
        <v>5.8556257749389502</v>
      </c>
      <c r="J28" s="81">
        <v>6.0177058049971572</v>
      </c>
      <c r="K28" s="82">
        <v>5.0041239902311254</v>
      </c>
      <c r="L28" s="393"/>
      <c r="M28" s="405"/>
      <c r="BC28" s="155"/>
      <c r="BD28" s="156"/>
    </row>
    <row r="29" spans="1:56" x14ac:dyDescent="0.2">
      <c r="B29" s="90" t="s">
        <v>113</v>
      </c>
      <c r="C29" s="91" t="s">
        <v>110</v>
      </c>
      <c r="D29" s="92">
        <v>12.309359383806134</v>
      </c>
      <c r="E29" s="93">
        <v>3.4590644373473092</v>
      </c>
      <c r="F29" s="93">
        <v>3.0865000939320701</v>
      </c>
      <c r="G29" s="94">
        <v>2.2887018598534539</v>
      </c>
      <c r="H29" s="95">
        <v>57.490265970996127</v>
      </c>
      <c r="I29" s="96">
        <v>3.4590644373473092</v>
      </c>
      <c r="J29" s="96">
        <v>3.0865000939320701</v>
      </c>
      <c r="K29" s="97">
        <v>2.2887018598534539</v>
      </c>
      <c r="L29" s="395"/>
      <c r="M29" s="392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</row>
    <row r="30" spans="1:56" x14ac:dyDescent="0.2">
      <c r="B30" s="90"/>
      <c r="C30" s="91" t="s">
        <v>111</v>
      </c>
      <c r="D30" s="92">
        <v>6.1158068758218969</v>
      </c>
      <c r="E30" s="93">
        <v>3.4471087732481167</v>
      </c>
      <c r="F30" s="93">
        <v>3.2910388878452772</v>
      </c>
      <c r="G30" s="94">
        <v>2.5623896299079312</v>
      </c>
      <c r="H30" s="95">
        <v>6.1137763954514259</v>
      </c>
      <c r="I30" s="96">
        <v>3.4471087732481167</v>
      </c>
      <c r="J30" s="96">
        <v>3.2910388878452772</v>
      </c>
      <c r="K30" s="97">
        <v>2.5623896299079312</v>
      </c>
      <c r="L30" s="395"/>
      <c r="M30" s="392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</row>
    <row r="31" spans="1:56" x14ac:dyDescent="0.2">
      <c r="B31" s="90"/>
      <c r="C31" s="91" t="s">
        <v>45</v>
      </c>
      <c r="D31" s="92">
        <v>5.6890866052977591</v>
      </c>
      <c r="E31" s="93">
        <v>3.6530046965996066</v>
      </c>
      <c r="F31" s="93">
        <v>3.7287454442984176</v>
      </c>
      <c r="G31" s="94">
        <v>3.0698267894044502</v>
      </c>
      <c r="H31" s="95">
        <v>5.6871977983238775</v>
      </c>
      <c r="I31" s="96">
        <v>3.6530046965996066</v>
      </c>
      <c r="J31" s="96">
        <v>3.7287454442984176</v>
      </c>
      <c r="K31" s="97">
        <v>3.0698267894044502</v>
      </c>
      <c r="L31" s="395"/>
      <c r="M31" s="392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</row>
    <row r="32" spans="1:56" x14ac:dyDescent="0.2">
      <c r="B32" s="100"/>
      <c r="C32" s="101" t="s">
        <v>46</v>
      </c>
      <c r="D32" s="102">
        <v>9.3837745632162211</v>
      </c>
      <c r="E32" s="103">
        <v>5.8556257749388561</v>
      </c>
      <c r="F32" s="103">
        <v>6.017705804997326</v>
      </c>
      <c r="G32" s="104">
        <v>5.0041239902310428</v>
      </c>
      <c r="H32" s="105">
        <v>9.3806591002138067</v>
      </c>
      <c r="I32" s="106">
        <v>5.8556257749388561</v>
      </c>
      <c r="J32" s="106">
        <v>6.017705804997326</v>
      </c>
      <c r="K32" s="107">
        <v>5.0041239902310428</v>
      </c>
      <c r="L32" s="395" t="s">
        <v>116</v>
      </c>
      <c r="M32" s="392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</row>
    <row r="33" spans="1:54" x14ac:dyDescent="0.2">
      <c r="B33" s="118"/>
      <c r="D33" s="89"/>
      <c r="E33" s="89"/>
      <c r="F33" s="89"/>
      <c r="G33" s="89"/>
      <c r="H33" s="89"/>
      <c r="I33" s="89"/>
      <c r="J33" s="89"/>
      <c r="K33" s="89"/>
      <c r="L33" s="394"/>
    </row>
    <row r="34" spans="1:54" s="109" customFormat="1" ht="25.5" x14ac:dyDescent="0.2">
      <c r="A34" s="57"/>
      <c r="B34" s="110" t="s">
        <v>117</v>
      </c>
      <c r="C34" s="111"/>
      <c r="D34" s="374" t="s">
        <v>98</v>
      </c>
      <c r="E34" s="384"/>
      <c r="F34" s="384"/>
      <c r="G34" s="385"/>
      <c r="H34" s="377" t="s">
        <v>99</v>
      </c>
      <c r="I34" s="386"/>
      <c r="J34" s="386"/>
      <c r="K34" s="387"/>
      <c r="L34" s="395"/>
      <c r="M34" s="392"/>
      <c r="N34" s="399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</row>
    <row r="35" spans="1:54" x14ac:dyDescent="0.2">
      <c r="B35" s="119"/>
      <c r="C35" s="68" t="s">
        <v>105</v>
      </c>
      <c r="D35" s="77">
        <v>1.4108726282171689</v>
      </c>
      <c r="E35" s="78">
        <v>0.84221303776066636</v>
      </c>
      <c r="F35" s="78">
        <v>0.82729194063497291</v>
      </c>
      <c r="G35" s="79">
        <v>0.66315987225249273</v>
      </c>
      <c r="H35" s="120">
        <v>5.6108726282171686</v>
      </c>
      <c r="I35" s="121">
        <v>0.84221303776066636</v>
      </c>
      <c r="J35" s="121">
        <v>0.82729194063497291</v>
      </c>
      <c r="K35" s="122">
        <v>0.66315987225249273</v>
      </c>
      <c r="L35" s="393"/>
      <c r="M35" s="405"/>
      <c r="Q35" s="59">
        <v>92</v>
      </c>
      <c r="S35" s="61">
        <v>92</v>
      </c>
    </row>
    <row r="36" spans="1:54" x14ac:dyDescent="0.2">
      <c r="B36" s="119"/>
      <c r="C36" s="70" t="s">
        <v>115</v>
      </c>
      <c r="D36" s="112">
        <v>1.4108726282171642</v>
      </c>
      <c r="E36" s="113">
        <v>0.84221303776068002</v>
      </c>
      <c r="F36" s="113">
        <v>0.8272919406349496</v>
      </c>
      <c r="G36" s="114">
        <v>0.66315987225250372</v>
      </c>
      <c r="H36" s="115">
        <v>5.6090097886991757</v>
      </c>
      <c r="I36" s="116">
        <v>0.84221303776065282</v>
      </c>
      <c r="J36" s="116">
        <v>0.827291940634996</v>
      </c>
      <c r="K36" s="117">
        <v>0.66315987225248185</v>
      </c>
      <c r="L36" s="393"/>
      <c r="M36" s="405"/>
    </row>
    <row r="37" spans="1:54" x14ac:dyDescent="0.2">
      <c r="B37" s="119" t="s">
        <v>109</v>
      </c>
      <c r="C37" s="70" t="s">
        <v>110</v>
      </c>
      <c r="D37" s="77">
        <v>0.18263422881833521</v>
      </c>
      <c r="E37" s="78">
        <v>9.3256857035506818E-2</v>
      </c>
      <c r="F37" s="78">
        <v>8.2729194063497324E-2</v>
      </c>
      <c r="G37" s="79">
        <v>6.6315987225249257E-2</v>
      </c>
      <c r="H37" s="80">
        <v>4.3826342288183353</v>
      </c>
      <c r="I37" s="81">
        <v>9.3256857035506818E-2</v>
      </c>
      <c r="J37" s="81">
        <v>8.2729194063497324E-2</v>
      </c>
      <c r="K37" s="82">
        <v>6.6315987225249257E-2</v>
      </c>
      <c r="L37" s="393"/>
      <c r="M37" s="405"/>
      <c r="Q37" s="59">
        <v>107</v>
      </c>
      <c r="S37" s="61">
        <v>107</v>
      </c>
    </row>
    <row r="38" spans="1:54" x14ac:dyDescent="0.2">
      <c r="A38" s="57">
        <v>2</v>
      </c>
      <c r="B38" s="119"/>
      <c r="C38" s="70" t="s">
        <v>111</v>
      </c>
      <c r="D38" s="77">
        <v>0.30914855344730369</v>
      </c>
      <c r="E38" s="78">
        <v>0.1790034285177543</v>
      </c>
      <c r="F38" s="78">
        <v>0.16496101822280537</v>
      </c>
      <c r="G38" s="79">
        <v>0.11316823219988806</v>
      </c>
      <c r="H38" s="80">
        <v>0.30914855344730369</v>
      </c>
      <c r="I38" s="81">
        <v>0.1790034285177543</v>
      </c>
      <c r="J38" s="81">
        <v>0.16496101822280537</v>
      </c>
      <c r="K38" s="82">
        <v>0.11316823219988806</v>
      </c>
      <c r="L38" s="393"/>
      <c r="M38" s="405"/>
      <c r="Q38" s="59">
        <v>108</v>
      </c>
      <c r="S38" s="61">
        <v>108</v>
      </c>
    </row>
    <row r="39" spans="1:54" x14ac:dyDescent="0.2">
      <c r="B39" s="119"/>
      <c r="C39" s="70" t="s">
        <v>45</v>
      </c>
      <c r="D39" s="77">
        <v>0.34450823783580642</v>
      </c>
      <c r="E39" s="78">
        <v>0.21392542739057055</v>
      </c>
      <c r="F39" s="78">
        <v>0.21453221867367817</v>
      </c>
      <c r="G39" s="79">
        <v>0.18549244786774458</v>
      </c>
      <c r="H39" s="80">
        <v>0.34450823783580642</v>
      </c>
      <c r="I39" s="81">
        <v>0.21392542739057055</v>
      </c>
      <c r="J39" s="81">
        <v>0.21453221867367817</v>
      </c>
      <c r="K39" s="82">
        <v>0.18549244786774458</v>
      </c>
      <c r="L39" s="393"/>
      <c r="M39" s="405"/>
      <c r="Q39" s="59">
        <v>109</v>
      </c>
      <c r="S39" s="61">
        <v>109</v>
      </c>
    </row>
    <row r="40" spans="1:54" x14ac:dyDescent="0.2">
      <c r="B40" s="119"/>
      <c r="C40" s="70" t="s">
        <v>46</v>
      </c>
      <c r="D40" s="77">
        <v>0.57458160811572356</v>
      </c>
      <c r="E40" s="78">
        <v>0.35602732481683463</v>
      </c>
      <c r="F40" s="78">
        <v>0.36506950967499197</v>
      </c>
      <c r="G40" s="79">
        <v>0.29818320495961081</v>
      </c>
      <c r="H40" s="80">
        <v>0.57458160811572356</v>
      </c>
      <c r="I40" s="81">
        <v>0.35602732481683463</v>
      </c>
      <c r="J40" s="81">
        <v>0.36506950967499197</v>
      </c>
      <c r="K40" s="82">
        <v>0.29818320495961081</v>
      </c>
      <c r="L40" s="393"/>
      <c r="M40" s="405"/>
      <c r="Q40" s="59">
        <v>110</v>
      </c>
      <c r="S40" s="61">
        <v>110</v>
      </c>
    </row>
    <row r="41" spans="1:54" x14ac:dyDescent="0.2">
      <c r="B41" s="123" t="s">
        <v>113</v>
      </c>
      <c r="C41" s="91" t="s">
        <v>110</v>
      </c>
      <c r="D41" s="92">
        <v>0.1826342288183358</v>
      </c>
      <c r="E41" s="93">
        <v>9.3256857035505319E-2</v>
      </c>
      <c r="F41" s="93">
        <v>8.2729194063499642E-2</v>
      </c>
      <c r="G41" s="94">
        <v>6.631598722524816E-2</v>
      </c>
      <c r="H41" s="95">
        <v>4.3811791709734482</v>
      </c>
      <c r="I41" s="96">
        <v>9.3256857035505319E-2</v>
      </c>
      <c r="J41" s="96">
        <v>8.2729194063499642E-2</v>
      </c>
      <c r="K41" s="97">
        <v>6.631598722524816E-2</v>
      </c>
      <c r="L41" s="395"/>
      <c r="M41" s="392"/>
    </row>
    <row r="42" spans="1:54" x14ac:dyDescent="0.2">
      <c r="B42" s="123"/>
      <c r="C42" s="91" t="s">
        <v>111</v>
      </c>
      <c r="D42" s="92">
        <v>0.30914855344730469</v>
      </c>
      <c r="E42" s="93">
        <v>0.17900342851775145</v>
      </c>
      <c r="F42" s="93">
        <v>0.16496101822280998</v>
      </c>
      <c r="G42" s="94">
        <v>0.11316823219988618</v>
      </c>
      <c r="H42" s="95">
        <v>0.30904591448533614</v>
      </c>
      <c r="I42" s="96">
        <v>0.17900342851775145</v>
      </c>
      <c r="J42" s="96">
        <v>0.16496101822280998</v>
      </c>
      <c r="K42" s="97">
        <v>0.11316823219988618</v>
      </c>
      <c r="L42" s="395"/>
      <c r="M42" s="392"/>
    </row>
    <row r="43" spans="1:54" x14ac:dyDescent="0.2">
      <c r="B43" s="123"/>
      <c r="C43" s="91" t="s">
        <v>45</v>
      </c>
      <c r="D43" s="92">
        <v>0.34450823783580753</v>
      </c>
      <c r="E43" s="93">
        <v>0.21392542739056711</v>
      </c>
      <c r="F43" s="93">
        <v>0.21453221867368419</v>
      </c>
      <c r="G43" s="94">
        <v>0.18549244786774152</v>
      </c>
      <c r="H43" s="95">
        <v>0.34439385927078831</v>
      </c>
      <c r="I43" s="96">
        <v>0.21392542739056711</v>
      </c>
      <c r="J43" s="96">
        <v>0.21453221867368419</v>
      </c>
      <c r="K43" s="97">
        <v>0.18549244786774152</v>
      </c>
      <c r="L43" s="395"/>
      <c r="M43" s="392"/>
    </row>
    <row r="44" spans="1:54" x14ac:dyDescent="0.2">
      <c r="B44" s="124"/>
      <c r="C44" s="101" t="s">
        <v>46</v>
      </c>
      <c r="D44" s="102">
        <v>0.57458160811572534</v>
      </c>
      <c r="E44" s="103">
        <v>0.35602732481682892</v>
      </c>
      <c r="F44" s="103">
        <v>0.36506950967500218</v>
      </c>
      <c r="G44" s="104">
        <v>0.29818320495960587</v>
      </c>
      <c r="H44" s="105">
        <v>0.57439084396960349</v>
      </c>
      <c r="I44" s="106">
        <v>0.35602732481682892</v>
      </c>
      <c r="J44" s="106">
        <v>0.36506950967500218</v>
      </c>
      <c r="K44" s="107">
        <v>0.29818320495960587</v>
      </c>
      <c r="L44" s="395"/>
      <c r="M44" s="392"/>
    </row>
    <row r="45" spans="1:54" x14ac:dyDescent="0.2">
      <c r="B45" s="118"/>
      <c r="D45" s="89"/>
      <c r="E45" s="89"/>
      <c r="F45" s="89"/>
      <c r="G45" s="89"/>
      <c r="H45" s="89"/>
      <c r="I45" s="89"/>
      <c r="J45" s="89"/>
      <c r="K45" s="89"/>
      <c r="L45" s="394"/>
    </row>
    <row r="46" spans="1:54" s="109" customFormat="1" ht="21" x14ac:dyDescent="0.2">
      <c r="A46" s="57"/>
      <c r="B46" s="110" t="s">
        <v>118</v>
      </c>
      <c r="C46" s="111"/>
      <c r="D46" s="374" t="s">
        <v>98</v>
      </c>
      <c r="E46" s="384"/>
      <c r="F46" s="384"/>
      <c r="G46" s="385"/>
      <c r="H46" s="377" t="s">
        <v>99</v>
      </c>
      <c r="I46" s="386"/>
      <c r="J46" s="386"/>
      <c r="K46" s="387"/>
      <c r="L46" s="395"/>
      <c r="M46" s="392"/>
      <c r="N46" s="399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</row>
    <row r="47" spans="1:54" x14ac:dyDescent="0.2">
      <c r="B47" s="119"/>
      <c r="C47" s="68" t="s">
        <v>105</v>
      </c>
      <c r="D47" s="77">
        <v>101.79704114221241</v>
      </c>
      <c r="E47" s="78">
        <v>50.022205523201407</v>
      </c>
      <c r="F47" s="78">
        <v>49.135985346609232</v>
      </c>
      <c r="G47" s="79">
        <v>39.387563404095275</v>
      </c>
      <c r="H47" s="120">
        <v>343.79704114221238</v>
      </c>
      <c r="I47" s="121">
        <v>50.022205523201407</v>
      </c>
      <c r="J47" s="121">
        <v>49.135985346609232</v>
      </c>
      <c r="K47" s="122">
        <v>39.387563404095275</v>
      </c>
      <c r="L47" s="393"/>
      <c r="M47" s="405"/>
      <c r="Q47" s="59">
        <v>119</v>
      </c>
      <c r="S47" s="61">
        <v>119</v>
      </c>
    </row>
    <row r="48" spans="1:54" x14ac:dyDescent="0.2">
      <c r="B48" s="119"/>
      <c r="C48" s="70" t="s">
        <v>115</v>
      </c>
      <c r="D48" s="112">
        <v>101.79704114221208</v>
      </c>
      <c r="E48" s="113">
        <v>50.02220552320221</v>
      </c>
      <c r="F48" s="113">
        <v>49.135985346607853</v>
      </c>
      <c r="G48" s="114">
        <v>39.387563404095921</v>
      </c>
      <c r="H48" s="115">
        <v>343.68289869827453</v>
      </c>
      <c r="I48" s="116">
        <v>50.022205523200604</v>
      </c>
      <c r="J48" s="116">
        <v>49.13598534661061</v>
      </c>
      <c r="K48" s="117">
        <v>39.387563404094621</v>
      </c>
      <c r="L48" s="393"/>
      <c r="M48" s="405"/>
    </row>
    <row r="49" spans="1:54" x14ac:dyDescent="0.2">
      <c r="B49" s="119" t="s">
        <v>109</v>
      </c>
      <c r="C49" s="70" t="s">
        <v>110</v>
      </c>
      <c r="D49" s="77">
        <v>34.317282829231516</v>
      </c>
      <c r="E49" s="78">
        <v>8.6672333270712407</v>
      </c>
      <c r="F49" s="78">
        <v>7.6510341912455599</v>
      </c>
      <c r="G49" s="79">
        <v>5.7929258876573124</v>
      </c>
      <c r="H49" s="80">
        <v>276.31728282923149</v>
      </c>
      <c r="I49" s="81">
        <v>8.6672333270712407</v>
      </c>
      <c r="J49" s="81">
        <v>7.6510341912455599</v>
      </c>
      <c r="K49" s="82">
        <v>5.7929258876573124</v>
      </c>
      <c r="L49" s="393"/>
      <c r="M49" s="405"/>
      <c r="Q49" s="59">
        <v>134</v>
      </c>
      <c r="S49" s="61">
        <v>134</v>
      </c>
    </row>
    <row r="50" spans="1:54" x14ac:dyDescent="0.2">
      <c r="B50" s="119"/>
      <c r="C50" s="70" t="s">
        <v>111</v>
      </c>
      <c r="D50" s="77">
        <v>16.639276160059993</v>
      </c>
      <c r="E50" s="78">
        <v>9.7868248168326559</v>
      </c>
      <c r="F50" s="78">
        <v>9.1359453315799701</v>
      </c>
      <c r="G50" s="79">
        <v>7.0208331767799823</v>
      </c>
      <c r="H50" s="80">
        <v>16.639276160059993</v>
      </c>
      <c r="I50" s="81">
        <v>9.7868248168326559</v>
      </c>
      <c r="J50" s="81">
        <v>9.1359453315799701</v>
      </c>
      <c r="K50" s="82">
        <v>7.0208331767799823</v>
      </c>
      <c r="L50" s="393"/>
      <c r="M50" s="405"/>
      <c r="Q50" s="59">
        <v>135</v>
      </c>
      <c r="S50" s="61">
        <v>135</v>
      </c>
    </row>
    <row r="51" spans="1:54" x14ac:dyDescent="0.2">
      <c r="A51" s="57">
        <v>3</v>
      </c>
      <c r="B51" s="119"/>
      <c r="C51" s="70" t="s">
        <v>45</v>
      </c>
      <c r="D51" s="77">
        <v>27.274706030433759</v>
      </c>
      <c r="E51" s="78">
        <v>16.807264117978651</v>
      </c>
      <c r="F51" s="78">
        <v>17.253722149164069</v>
      </c>
      <c r="G51" s="79">
        <v>13.938077061807196</v>
      </c>
      <c r="H51" s="80">
        <v>27.274706030433759</v>
      </c>
      <c r="I51" s="81">
        <v>16.807264117978651</v>
      </c>
      <c r="J51" s="81">
        <v>17.253722149164069</v>
      </c>
      <c r="K51" s="82">
        <v>13.938077061807196</v>
      </c>
      <c r="L51" s="393"/>
      <c r="M51" s="405"/>
      <c r="Q51" s="59">
        <v>136</v>
      </c>
      <c r="S51" s="61">
        <v>136</v>
      </c>
    </row>
    <row r="52" spans="1:54" x14ac:dyDescent="0.2">
      <c r="B52" s="119"/>
      <c r="C52" s="70" t="s">
        <v>46</v>
      </c>
      <c r="D52" s="77">
        <v>23.56577612248714</v>
      </c>
      <c r="E52" s="78">
        <v>14.760883261318867</v>
      </c>
      <c r="F52" s="78">
        <v>15.095283674619628</v>
      </c>
      <c r="G52" s="79">
        <v>12.63572727785078</v>
      </c>
      <c r="H52" s="80">
        <v>23.56577612248714</v>
      </c>
      <c r="I52" s="81">
        <v>14.760883261318867</v>
      </c>
      <c r="J52" s="81">
        <v>15.095283674619628</v>
      </c>
      <c r="K52" s="82">
        <v>12.63572727785078</v>
      </c>
      <c r="L52" s="393"/>
      <c r="M52" s="405"/>
      <c r="Q52" s="59">
        <v>137</v>
      </c>
      <c r="S52" s="61">
        <v>137</v>
      </c>
    </row>
    <row r="53" spans="1:54" x14ac:dyDescent="0.2">
      <c r="B53" s="123" t="s">
        <v>113</v>
      </c>
      <c r="C53" s="91" t="s">
        <v>110</v>
      </c>
      <c r="D53" s="92">
        <v>34.31728282923163</v>
      </c>
      <c r="E53" s="93">
        <v>8.6672333270711022</v>
      </c>
      <c r="F53" s="93">
        <v>7.6510341912457749</v>
      </c>
      <c r="G53" s="94">
        <v>5.7929258876572174</v>
      </c>
      <c r="H53" s="95">
        <v>276.22554402351165</v>
      </c>
      <c r="I53" s="96">
        <v>8.6672333270711022</v>
      </c>
      <c r="J53" s="96">
        <v>7.6510341912457749</v>
      </c>
      <c r="K53" s="97">
        <v>5.7929258876572174</v>
      </c>
      <c r="L53" s="395"/>
      <c r="M53" s="392"/>
    </row>
    <row r="54" spans="1:54" x14ac:dyDescent="0.2">
      <c r="B54" s="123"/>
      <c r="C54" s="91" t="s">
        <v>111</v>
      </c>
      <c r="D54" s="92">
        <v>16.639276160060046</v>
      </c>
      <c r="E54" s="93">
        <v>9.7868248168324978</v>
      </c>
      <c r="F54" s="93">
        <v>9.1359453315802259</v>
      </c>
      <c r="G54" s="94">
        <v>7.0208331767798668</v>
      </c>
      <c r="H54" s="95">
        <v>16.633751831985627</v>
      </c>
      <c r="I54" s="96">
        <v>9.7868248168324978</v>
      </c>
      <c r="J54" s="96">
        <v>9.1359453315802259</v>
      </c>
      <c r="K54" s="97">
        <v>7.0208331767798668</v>
      </c>
      <c r="L54" s="395"/>
      <c r="M54" s="392"/>
    </row>
    <row r="55" spans="1:54" x14ac:dyDescent="0.2">
      <c r="B55" s="123"/>
      <c r="C55" s="91" t="s">
        <v>45</v>
      </c>
      <c r="D55" s="92">
        <v>27.274706030433848</v>
      </c>
      <c r="E55" s="93">
        <v>16.807264117978381</v>
      </c>
      <c r="F55" s="93">
        <v>17.253722149164552</v>
      </c>
      <c r="G55" s="94">
        <v>13.938077061806965</v>
      </c>
      <c r="H55" s="95">
        <v>27.265650683146134</v>
      </c>
      <c r="I55" s="96">
        <v>16.807264117978381</v>
      </c>
      <c r="J55" s="96">
        <v>17.253722149164552</v>
      </c>
      <c r="K55" s="97">
        <v>13.938077061806965</v>
      </c>
      <c r="L55" s="395"/>
      <c r="M55" s="392"/>
    </row>
    <row r="56" spans="1:54" x14ac:dyDescent="0.2">
      <c r="B56" s="124"/>
      <c r="C56" s="101" t="s">
        <v>46</v>
      </c>
      <c r="D56" s="102">
        <v>23.565776122487215</v>
      </c>
      <c r="E56" s="103">
        <v>14.760883261318629</v>
      </c>
      <c r="F56" s="103">
        <v>15.095283674620051</v>
      </c>
      <c r="G56" s="104">
        <v>12.63572727785057</v>
      </c>
      <c r="H56" s="105">
        <v>23.5579521596311</v>
      </c>
      <c r="I56" s="106">
        <v>14.760883261318629</v>
      </c>
      <c r="J56" s="106">
        <v>15.095283674620051</v>
      </c>
      <c r="K56" s="107">
        <v>12.63572727785057</v>
      </c>
      <c r="L56" s="395"/>
      <c r="M56" s="392"/>
    </row>
    <row r="57" spans="1:54" x14ac:dyDescent="0.2">
      <c r="B57" s="118"/>
      <c r="D57" s="89"/>
      <c r="E57" s="89"/>
      <c r="F57" s="89"/>
      <c r="G57" s="89"/>
      <c r="H57" s="89"/>
      <c r="I57" s="89"/>
      <c r="J57" s="89"/>
      <c r="K57" s="89"/>
      <c r="L57" s="394"/>
    </row>
    <row r="58" spans="1:54" s="109" customFormat="1" ht="21" x14ac:dyDescent="0.2">
      <c r="A58" s="57"/>
      <c r="B58" s="110" t="s">
        <v>119</v>
      </c>
      <c r="C58" s="111"/>
      <c r="D58" s="374" t="s">
        <v>98</v>
      </c>
      <c r="E58" s="384"/>
      <c r="F58" s="384"/>
      <c r="G58" s="385"/>
      <c r="H58" s="377" t="s">
        <v>99</v>
      </c>
      <c r="I58" s="386"/>
      <c r="J58" s="386"/>
      <c r="K58" s="387"/>
      <c r="L58" s="395"/>
      <c r="M58" s="392"/>
      <c r="N58" s="399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</row>
    <row r="59" spans="1:54" x14ac:dyDescent="0.2">
      <c r="B59" s="119"/>
      <c r="C59" s="68" t="s">
        <v>105</v>
      </c>
      <c r="D59" s="77">
        <v>36.395712004508823</v>
      </c>
      <c r="E59" s="78">
        <v>18.144561337591586</v>
      </c>
      <c r="F59" s="78">
        <v>17.823102573736652</v>
      </c>
      <c r="G59" s="79">
        <v>14.287056171331823</v>
      </c>
      <c r="H59" s="120">
        <v>88.19571200450882</v>
      </c>
      <c r="I59" s="121">
        <v>18.144561337591586</v>
      </c>
      <c r="J59" s="121">
        <v>17.823102573736652</v>
      </c>
      <c r="K59" s="122">
        <v>14.287056171331823</v>
      </c>
      <c r="L59" s="393"/>
      <c r="M59" s="405"/>
      <c r="Q59" s="59">
        <v>146</v>
      </c>
      <c r="S59" s="61">
        <v>146</v>
      </c>
    </row>
    <row r="60" spans="1:54" x14ac:dyDescent="0.2">
      <c r="B60" s="119"/>
      <c r="C60" s="70" t="s">
        <v>115</v>
      </c>
      <c r="D60" s="112">
        <v>36.395712004508702</v>
      </c>
      <c r="E60" s="113">
        <v>18.144561337591878</v>
      </c>
      <c r="F60" s="113">
        <v>17.823102573736151</v>
      </c>
      <c r="G60" s="114">
        <v>14.287056171332059</v>
      </c>
      <c r="H60" s="115">
        <v>88.166430559620309</v>
      </c>
      <c r="I60" s="116">
        <v>18.144561337591295</v>
      </c>
      <c r="J60" s="116">
        <v>17.823102573737152</v>
      </c>
      <c r="K60" s="117">
        <v>14.287056171331589</v>
      </c>
      <c r="L60" s="393"/>
      <c r="M60" s="405"/>
    </row>
    <row r="61" spans="1:54" x14ac:dyDescent="0.2">
      <c r="B61" s="119" t="s">
        <v>109</v>
      </c>
      <c r="C61" s="70" t="s">
        <v>110</v>
      </c>
      <c r="D61" s="77">
        <v>11.006898835243296</v>
      </c>
      <c r="E61" s="78">
        <v>2.7348997275972189</v>
      </c>
      <c r="F61" s="78">
        <v>2.3423628592898775</v>
      </c>
      <c r="G61" s="79">
        <v>1.672657101258674</v>
      </c>
      <c r="H61" s="80">
        <v>62.806898835243302</v>
      </c>
      <c r="I61" s="81">
        <v>2.7348997275972189</v>
      </c>
      <c r="J61" s="81">
        <v>2.3423628592898775</v>
      </c>
      <c r="K61" s="82">
        <v>1.672657101258674</v>
      </c>
      <c r="L61" s="393"/>
      <c r="M61" s="405"/>
      <c r="Q61" s="59">
        <v>161</v>
      </c>
      <c r="S61" s="61">
        <v>161</v>
      </c>
    </row>
    <row r="62" spans="1:54" x14ac:dyDescent="0.2">
      <c r="B62" s="119"/>
      <c r="C62" s="70" t="s">
        <v>111</v>
      </c>
      <c r="D62" s="77">
        <v>5.7316097595341144</v>
      </c>
      <c r="E62" s="78">
        <v>3.2660210407664847</v>
      </c>
      <c r="F62" s="78">
        <v>3.172083646439984</v>
      </c>
      <c r="G62" s="79">
        <v>2.4037972008265789</v>
      </c>
      <c r="H62" s="80">
        <v>5.7316097595341144</v>
      </c>
      <c r="I62" s="81">
        <v>3.2660210407664847</v>
      </c>
      <c r="J62" s="81">
        <v>3.172083646439984</v>
      </c>
      <c r="K62" s="82">
        <v>2.4037972008265789</v>
      </c>
      <c r="L62" s="393"/>
      <c r="M62" s="405"/>
      <c r="Q62" s="59">
        <v>162</v>
      </c>
      <c r="S62" s="61">
        <v>162</v>
      </c>
    </row>
    <row r="63" spans="1:54" x14ac:dyDescent="0.2">
      <c r="A63" s="57">
        <v>4</v>
      </c>
      <c r="B63" s="119"/>
      <c r="C63" s="70" t="s">
        <v>45</v>
      </c>
      <c r="D63" s="77">
        <v>9.0595651888033331</v>
      </c>
      <c r="E63" s="78">
        <v>5.6006688897238419</v>
      </c>
      <c r="F63" s="78">
        <v>5.6130986285929119</v>
      </c>
      <c r="G63" s="79">
        <v>4.6742247322937773</v>
      </c>
      <c r="H63" s="80">
        <v>9.0595651888033331</v>
      </c>
      <c r="I63" s="81">
        <v>5.6006688897238419</v>
      </c>
      <c r="J63" s="81">
        <v>5.6130986285929119</v>
      </c>
      <c r="K63" s="82">
        <v>4.6742247322937773</v>
      </c>
      <c r="L63" s="393"/>
      <c r="M63" s="405"/>
      <c r="Q63" s="59">
        <v>163</v>
      </c>
      <c r="S63" s="61">
        <v>163</v>
      </c>
    </row>
    <row r="64" spans="1:54" x14ac:dyDescent="0.2">
      <c r="B64" s="119"/>
      <c r="C64" s="70" t="s">
        <v>46</v>
      </c>
      <c r="D64" s="77">
        <v>10.597638220928079</v>
      </c>
      <c r="E64" s="78">
        <v>6.5429716795040394</v>
      </c>
      <c r="F64" s="78">
        <v>6.6955574394138777</v>
      </c>
      <c r="G64" s="79">
        <v>5.5363771369527939</v>
      </c>
      <c r="H64" s="80">
        <v>10.597638220928079</v>
      </c>
      <c r="I64" s="81">
        <v>6.5429716795040394</v>
      </c>
      <c r="J64" s="81">
        <v>6.6955574394138777</v>
      </c>
      <c r="K64" s="82">
        <v>5.5363771369527939</v>
      </c>
      <c r="L64" s="393"/>
      <c r="M64" s="405"/>
      <c r="Q64" s="59">
        <v>164</v>
      </c>
      <c r="S64" s="61">
        <v>164</v>
      </c>
    </row>
    <row r="65" spans="1:54" x14ac:dyDescent="0.2">
      <c r="B65" s="123" t="s">
        <v>113</v>
      </c>
      <c r="C65" s="91" t="s">
        <v>110</v>
      </c>
      <c r="D65" s="92">
        <v>11.00689883524333</v>
      </c>
      <c r="E65" s="93">
        <v>2.7348997275971749</v>
      </c>
      <c r="F65" s="93">
        <v>2.3423628592899433</v>
      </c>
      <c r="G65" s="94">
        <v>1.6726571012586464</v>
      </c>
      <c r="H65" s="95">
        <v>62.786046611194493</v>
      </c>
      <c r="I65" s="96">
        <v>2.7348997275971749</v>
      </c>
      <c r="J65" s="96">
        <v>2.3423628592899433</v>
      </c>
      <c r="K65" s="97">
        <v>1.6726571012586464</v>
      </c>
      <c r="L65" s="395"/>
      <c r="M65" s="392"/>
    </row>
    <row r="66" spans="1:54" x14ac:dyDescent="0.2">
      <c r="B66" s="123"/>
      <c r="C66" s="91" t="s">
        <v>111</v>
      </c>
      <c r="D66" s="92">
        <v>5.7316097595341331</v>
      </c>
      <c r="E66" s="93">
        <v>3.2660210407664318</v>
      </c>
      <c r="F66" s="93">
        <v>3.1720836464400728</v>
      </c>
      <c r="G66" s="94">
        <v>2.4037972008265389</v>
      </c>
      <c r="H66" s="95">
        <v>5.7297068346471587</v>
      </c>
      <c r="I66" s="96">
        <v>3.2660210407664318</v>
      </c>
      <c r="J66" s="96">
        <v>3.1720836464400728</v>
      </c>
      <c r="K66" s="97">
        <v>2.4037972008265389</v>
      </c>
      <c r="L66" s="395"/>
      <c r="M66" s="392"/>
    </row>
    <row r="67" spans="1:54" x14ac:dyDescent="0.2">
      <c r="B67" s="123"/>
      <c r="C67" s="91" t="s">
        <v>45</v>
      </c>
      <c r="D67" s="92">
        <v>9.0595651888033633</v>
      </c>
      <c r="E67" s="93">
        <v>5.6006688897237513</v>
      </c>
      <c r="F67" s="93">
        <v>5.6130986285930691</v>
      </c>
      <c r="G67" s="94">
        <v>4.6742247322937001</v>
      </c>
      <c r="H67" s="95">
        <v>9.0565573650354825</v>
      </c>
      <c r="I67" s="96">
        <v>5.6006688897237513</v>
      </c>
      <c r="J67" s="96">
        <v>5.6130986285930691</v>
      </c>
      <c r="K67" s="97">
        <v>4.6742247322937001</v>
      </c>
      <c r="L67" s="395"/>
      <c r="M67" s="392"/>
    </row>
    <row r="68" spans="1:54" x14ac:dyDescent="0.2">
      <c r="B68" s="124"/>
      <c r="C68" s="101" t="s">
        <v>46</v>
      </c>
      <c r="D68" s="102">
        <v>10.597638220928115</v>
      </c>
      <c r="E68" s="103">
        <v>6.5429716795039337</v>
      </c>
      <c r="F68" s="103">
        <v>6.6955574394140651</v>
      </c>
      <c r="G68" s="104">
        <v>5.5363771369527024</v>
      </c>
      <c r="H68" s="105">
        <v>10.594119748743189</v>
      </c>
      <c r="I68" s="106">
        <v>6.5429716795039337</v>
      </c>
      <c r="J68" s="106">
        <v>6.6955574394140651</v>
      </c>
      <c r="K68" s="107">
        <v>5.5363771369527024</v>
      </c>
      <c r="L68" s="395"/>
      <c r="M68" s="392"/>
    </row>
    <row r="69" spans="1:54" x14ac:dyDescent="0.2">
      <c r="B69" s="118"/>
      <c r="D69" s="89"/>
      <c r="E69" s="89"/>
      <c r="F69" s="89"/>
      <c r="G69" s="89"/>
      <c r="H69" s="89"/>
      <c r="I69" s="89"/>
      <c r="J69" s="89"/>
      <c r="K69" s="89"/>
      <c r="L69" s="394"/>
    </row>
    <row r="70" spans="1:54" s="109" customFormat="1" ht="21" x14ac:dyDescent="0.2">
      <c r="A70" s="57"/>
      <c r="B70" s="110" t="s">
        <v>120</v>
      </c>
      <c r="C70" s="111"/>
      <c r="D70" s="374" t="s">
        <v>98</v>
      </c>
      <c r="E70" s="384"/>
      <c r="F70" s="384"/>
      <c r="G70" s="385"/>
      <c r="H70" s="377" t="s">
        <v>99</v>
      </c>
      <c r="I70" s="386"/>
      <c r="J70" s="386"/>
      <c r="K70" s="387"/>
      <c r="L70" s="395"/>
      <c r="M70" s="392"/>
      <c r="N70" s="399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</row>
    <row r="71" spans="1:54" x14ac:dyDescent="0.2">
      <c r="B71" s="119"/>
      <c r="C71" s="68" t="s">
        <v>105</v>
      </c>
      <c r="D71" s="77">
        <v>16.092739056922802</v>
      </c>
      <c r="E71" s="78">
        <v>8.412586887093676</v>
      </c>
      <c r="F71" s="78">
        <v>8.2635449934247838</v>
      </c>
      <c r="G71" s="79">
        <v>6.6240841630659819</v>
      </c>
      <c r="H71" s="120">
        <v>47.692739056922804</v>
      </c>
      <c r="I71" s="121">
        <v>8.412586887093676</v>
      </c>
      <c r="J71" s="121">
        <v>8.2635449934247838</v>
      </c>
      <c r="K71" s="122">
        <v>6.6240841630659819</v>
      </c>
      <c r="L71" s="393"/>
      <c r="M71" s="405"/>
      <c r="Q71" s="59">
        <v>173</v>
      </c>
      <c r="S71" s="61">
        <v>173</v>
      </c>
    </row>
    <row r="72" spans="1:54" x14ac:dyDescent="0.2">
      <c r="B72" s="119"/>
      <c r="C72" s="70" t="s">
        <v>115</v>
      </c>
      <c r="D72" s="112">
        <v>16.092739056922753</v>
      </c>
      <c r="E72" s="113">
        <v>8.412586887093811</v>
      </c>
      <c r="F72" s="113">
        <v>8.2635449934245511</v>
      </c>
      <c r="G72" s="114">
        <v>6.624084163066092</v>
      </c>
      <c r="H72" s="115">
        <v>47.676904814208079</v>
      </c>
      <c r="I72" s="116">
        <v>8.412586887093541</v>
      </c>
      <c r="J72" s="116">
        <v>8.2635449934250165</v>
      </c>
      <c r="K72" s="117">
        <v>6.6240841630658727</v>
      </c>
      <c r="L72" s="393"/>
      <c r="M72" s="405"/>
    </row>
    <row r="73" spans="1:54" x14ac:dyDescent="0.2">
      <c r="B73" s="119" t="s">
        <v>109</v>
      </c>
      <c r="C73" s="70" t="s">
        <v>110</v>
      </c>
      <c r="D73" s="77">
        <v>5.0926192936314125</v>
      </c>
      <c r="E73" s="78">
        <v>1.6886446552695709</v>
      </c>
      <c r="F73" s="78">
        <v>1.4991958482059022</v>
      </c>
      <c r="G73" s="79">
        <v>1.1067188615442483</v>
      </c>
      <c r="H73" s="80">
        <v>36.692619293631417</v>
      </c>
      <c r="I73" s="81">
        <v>1.6886446552695709</v>
      </c>
      <c r="J73" s="81">
        <v>1.4991958482059022</v>
      </c>
      <c r="K73" s="82">
        <v>1.1067188615442483</v>
      </c>
      <c r="L73" s="393"/>
      <c r="M73" s="405"/>
      <c r="Q73" s="59">
        <v>188</v>
      </c>
      <c r="S73" s="61">
        <v>188</v>
      </c>
    </row>
    <row r="74" spans="1:54" x14ac:dyDescent="0.2">
      <c r="B74" s="119"/>
      <c r="C74" s="70" t="s">
        <v>111</v>
      </c>
      <c r="D74" s="77">
        <v>3.0136270899868522</v>
      </c>
      <c r="E74" s="78">
        <v>1.7038800488446224</v>
      </c>
      <c r="F74" s="78">
        <v>1.6545306218298008</v>
      </c>
      <c r="G74" s="79">
        <v>1.2822570918654974</v>
      </c>
      <c r="H74" s="80">
        <v>3.0136270899868522</v>
      </c>
      <c r="I74" s="81">
        <v>1.7038800488446224</v>
      </c>
      <c r="J74" s="81">
        <v>1.6545306218298008</v>
      </c>
      <c r="K74" s="82">
        <v>1.2822570918654974</v>
      </c>
      <c r="L74" s="393"/>
      <c r="M74" s="405"/>
      <c r="Q74" s="59">
        <v>189</v>
      </c>
      <c r="S74" s="61">
        <v>189</v>
      </c>
    </row>
    <row r="75" spans="1:54" x14ac:dyDescent="0.2">
      <c r="B75" s="119"/>
      <c r="C75" s="70" t="s">
        <v>45</v>
      </c>
      <c r="D75" s="77">
        <v>3.1744267330452787</v>
      </c>
      <c r="E75" s="78">
        <v>1.9992810820965463</v>
      </c>
      <c r="F75" s="78">
        <v>2.0358791470975075</v>
      </c>
      <c r="G75" s="79">
        <v>1.6704946646627956</v>
      </c>
      <c r="H75" s="80">
        <v>3.1744267330452787</v>
      </c>
      <c r="I75" s="81">
        <v>1.9992810820965463</v>
      </c>
      <c r="J75" s="81">
        <v>2.0358791470975075</v>
      </c>
      <c r="K75" s="82">
        <v>1.6704946646627956</v>
      </c>
      <c r="L75" s="393"/>
      <c r="M75" s="405"/>
      <c r="Q75" s="59">
        <v>190</v>
      </c>
      <c r="S75" s="61">
        <v>190</v>
      </c>
    </row>
    <row r="76" spans="1:54" x14ac:dyDescent="0.2">
      <c r="A76" s="57">
        <v>5</v>
      </c>
      <c r="B76" s="119"/>
      <c r="C76" s="70" t="s">
        <v>46</v>
      </c>
      <c r="D76" s="77">
        <v>4.8120659402592576</v>
      </c>
      <c r="E76" s="78">
        <v>3.0207811008829362</v>
      </c>
      <c r="F76" s="78">
        <v>3.0739393762915737</v>
      </c>
      <c r="G76" s="79">
        <v>2.5646135449934406</v>
      </c>
      <c r="H76" s="80">
        <v>4.8120659402592576</v>
      </c>
      <c r="I76" s="81">
        <v>3.0207811008829362</v>
      </c>
      <c r="J76" s="81">
        <v>3.0739393762915737</v>
      </c>
      <c r="K76" s="82">
        <v>2.5646135449934406</v>
      </c>
      <c r="L76" s="393"/>
      <c r="M76" s="405"/>
      <c r="Q76" s="59">
        <v>191</v>
      </c>
      <c r="S76" s="61">
        <v>191</v>
      </c>
    </row>
    <row r="77" spans="1:54" x14ac:dyDescent="0.2">
      <c r="B77" s="123" t="s">
        <v>113</v>
      </c>
      <c r="C77" s="91" t="s">
        <v>110</v>
      </c>
      <c r="D77" s="92">
        <v>5.0926192936314285</v>
      </c>
      <c r="E77" s="93">
        <v>1.6886446552695438</v>
      </c>
      <c r="F77" s="93">
        <v>1.4991958482059442</v>
      </c>
      <c r="G77" s="94">
        <v>1.10671886154423</v>
      </c>
      <c r="H77" s="95">
        <v>36.680437149111661</v>
      </c>
      <c r="I77" s="96">
        <v>1.6886446552695438</v>
      </c>
      <c r="J77" s="96">
        <v>1.4991958482059442</v>
      </c>
      <c r="K77" s="97">
        <v>1.10671886154423</v>
      </c>
      <c r="L77" s="395"/>
      <c r="M77" s="392"/>
    </row>
    <row r="78" spans="1:54" x14ac:dyDescent="0.2">
      <c r="B78" s="123"/>
      <c r="C78" s="91" t="s">
        <v>111</v>
      </c>
      <c r="D78" s="92">
        <v>3.0136270899868616</v>
      </c>
      <c r="E78" s="93">
        <v>1.7038800488445951</v>
      </c>
      <c r="F78" s="93">
        <v>1.6545306218298472</v>
      </c>
      <c r="G78" s="94">
        <v>1.2822570918654763</v>
      </c>
      <c r="H78" s="95">
        <v>3.0126265497843367</v>
      </c>
      <c r="I78" s="96">
        <v>1.7038800488445951</v>
      </c>
      <c r="J78" s="96">
        <v>1.6545306218298472</v>
      </c>
      <c r="K78" s="97">
        <v>1.2822570918654763</v>
      </c>
      <c r="L78" s="395"/>
      <c r="M78" s="392"/>
    </row>
    <row r="79" spans="1:54" x14ac:dyDescent="0.2">
      <c r="B79" s="123"/>
      <c r="C79" s="91" t="s">
        <v>45</v>
      </c>
      <c r="D79" s="92">
        <v>3.1744267330452889</v>
      </c>
      <c r="E79" s="93">
        <v>1.9992810820965141</v>
      </c>
      <c r="F79" s="93">
        <v>2.0358791470975648</v>
      </c>
      <c r="G79" s="94">
        <v>1.6704946646627681</v>
      </c>
      <c r="H79" s="95">
        <v>3.173372806507087</v>
      </c>
      <c r="I79" s="96">
        <v>1.9992810820965141</v>
      </c>
      <c r="J79" s="96">
        <v>2.0358791470975648</v>
      </c>
      <c r="K79" s="97">
        <v>1.6704946646627681</v>
      </c>
      <c r="L79" s="395"/>
      <c r="M79" s="392"/>
    </row>
    <row r="80" spans="1:54" x14ac:dyDescent="0.2">
      <c r="B80" s="124"/>
      <c r="C80" s="101" t="s">
        <v>46</v>
      </c>
      <c r="D80" s="102">
        <v>4.8120659402592727</v>
      </c>
      <c r="E80" s="103">
        <v>3.0207811008828873</v>
      </c>
      <c r="F80" s="103">
        <v>3.0739393762916598</v>
      </c>
      <c r="G80" s="104">
        <v>2.564613544993398</v>
      </c>
      <c r="H80" s="105">
        <v>4.8104683088049942</v>
      </c>
      <c r="I80" s="106">
        <v>3.0207811008828873</v>
      </c>
      <c r="J80" s="106">
        <v>3.0739393762916598</v>
      </c>
      <c r="K80" s="107">
        <v>2.564613544993398</v>
      </c>
      <c r="L80" s="395"/>
      <c r="M80" s="392"/>
    </row>
    <row r="81" spans="1:54" x14ac:dyDescent="0.2">
      <c r="B81" s="118"/>
      <c r="D81" s="89"/>
      <c r="E81" s="89"/>
      <c r="F81" s="89"/>
      <c r="G81" s="89"/>
      <c r="H81" s="89"/>
      <c r="I81" s="89"/>
      <c r="J81" s="89"/>
      <c r="K81" s="89"/>
      <c r="L81" s="394"/>
    </row>
    <row r="82" spans="1:54" s="109" customFormat="1" ht="25.5" x14ac:dyDescent="0.2">
      <c r="A82" s="57"/>
      <c r="B82" s="110" t="s">
        <v>121</v>
      </c>
      <c r="C82" s="111"/>
      <c r="D82" s="374" t="s">
        <v>98</v>
      </c>
      <c r="E82" s="384"/>
      <c r="F82" s="384"/>
      <c r="G82" s="385"/>
      <c r="H82" s="377" t="s">
        <v>99</v>
      </c>
      <c r="I82" s="386"/>
      <c r="J82" s="386"/>
      <c r="K82" s="387"/>
      <c r="L82" s="395"/>
      <c r="M82" s="392"/>
      <c r="N82" s="399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</row>
    <row r="83" spans="1:54" x14ac:dyDescent="0.2">
      <c r="B83" s="119"/>
      <c r="C83" s="68" t="s">
        <v>105</v>
      </c>
      <c r="D83" s="77">
        <v>15.005607739996231</v>
      </c>
      <c r="E83" s="78">
        <v>7.7636295322186921</v>
      </c>
      <c r="F83" s="78">
        <v>7.6260849145218348</v>
      </c>
      <c r="G83" s="79">
        <v>6.1130941198572142</v>
      </c>
      <c r="H83" s="120">
        <v>38.405607739996228</v>
      </c>
      <c r="I83" s="121">
        <v>7.7636295322186921</v>
      </c>
      <c r="J83" s="121">
        <v>7.6260849145218348</v>
      </c>
      <c r="K83" s="122">
        <v>6.1130941198572142</v>
      </c>
      <c r="L83" s="393"/>
      <c r="M83" s="405"/>
      <c r="Q83" s="59">
        <v>200</v>
      </c>
      <c r="S83" s="61">
        <v>200</v>
      </c>
    </row>
    <row r="84" spans="1:54" x14ac:dyDescent="0.2">
      <c r="B84" s="119"/>
      <c r="C84" s="70" t="s">
        <v>115</v>
      </c>
      <c r="D84" s="112">
        <v>15.005607739996183</v>
      </c>
      <c r="E84" s="113">
        <v>7.7636295322188174</v>
      </c>
      <c r="F84" s="113">
        <v>7.6260849145216216</v>
      </c>
      <c r="G84" s="114">
        <v>6.1130941198573154</v>
      </c>
      <c r="H84" s="115">
        <v>38.39285687421274</v>
      </c>
      <c r="I84" s="116">
        <v>7.7636295322185669</v>
      </c>
      <c r="J84" s="116">
        <v>7.626084914522048</v>
      </c>
      <c r="K84" s="117">
        <v>6.1130941198571138</v>
      </c>
      <c r="L84" s="393"/>
      <c r="M84" s="405"/>
    </row>
    <row r="85" spans="1:54" x14ac:dyDescent="0.2">
      <c r="B85" s="119" t="s">
        <v>109</v>
      </c>
      <c r="C85" s="70" t="s">
        <v>110</v>
      </c>
      <c r="D85" s="77">
        <v>4.5325020665038487</v>
      </c>
      <c r="E85" s="78">
        <v>1.3890478113845601</v>
      </c>
      <c r="F85" s="78">
        <v>1.1874685327822569</v>
      </c>
      <c r="G85" s="79">
        <v>0.89908331767799976</v>
      </c>
      <c r="H85" s="80">
        <v>27.932502066503844</v>
      </c>
      <c r="I85" s="81">
        <v>1.3890478113845601</v>
      </c>
      <c r="J85" s="81">
        <v>1.1874685327822569</v>
      </c>
      <c r="K85" s="82">
        <v>0.89908331767799976</v>
      </c>
      <c r="L85" s="393"/>
      <c r="M85" s="405"/>
      <c r="Q85" s="59">
        <v>215</v>
      </c>
      <c r="S85" s="61">
        <v>215</v>
      </c>
    </row>
    <row r="86" spans="1:54" x14ac:dyDescent="0.2">
      <c r="B86" s="119"/>
      <c r="C86" s="70" t="s">
        <v>111</v>
      </c>
      <c r="D86" s="77">
        <v>2.7625072327634768</v>
      </c>
      <c r="E86" s="78">
        <v>1.5667860229194104</v>
      </c>
      <c r="F86" s="78">
        <v>1.5704538793913099</v>
      </c>
      <c r="G86" s="79">
        <v>1.1833421942513604</v>
      </c>
      <c r="H86" s="80">
        <v>2.7625072327634768</v>
      </c>
      <c r="I86" s="81">
        <v>1.5667860229194104</v>
      </c>
      <c r="J86" s="81">
        <v>1.5704538793913099</v>
      </c>
      <c r="K86" s="82">
        <v>1.1833421942513604</v>
      </c>
      <c r="L86" s="393"/>
      <c r="M86" s="405"/>
      <c r="Q86" s="59">
        <v>216</v>
      </c>
      <c r="S86" s="61">
        <v>216</v>
      </c>
    </row>
    <row r="87" spans="1:54" x14ac:dyDescent="0.2">
      <c r="A87" s="57">
        <v>6</v>
      </c>
      <c r="B87" s="119"/>
      <c r="C87" s="70" t="s">
        <v>45</v>
      </c>
      <c r="D87" s="77">
        <v>3.0242699229757628</v>
      </c>
      <c r="E87" s="78">
        <v>1.8956093556265312</v>
      </c>
      <c r="F87" s="78">
        <v>1.9117784895735361</v>
      </c>
      <c r="G87" s="79">
        <v>1.5624762915649049</v>
      </c>
      <c r="H87" s="80">
        <v>3.0242699229757628</v>
      </c>
      <c r="I87" s="81">
        <v>1.8956093556265312</v>
      </c>
      <c r="J87" s="81">
        <v>1.9117784895735361</v>
      </c>
      <c r="K87" s="82">
        <v>1.5624762915649049</v>
      </c>
      <c r="L87" s="393"/>
      <c r="M87" s="405"/>
      <c r="Q87" s="59">
        <v>217</v>
      </c>
      <c r="S87" s="61">
        <v>217</v>
      </c>
    </row>
    <row r="88" spans="1:54" x14ac:dyDescent="0.2">
      <c r="B88" s="119"/>
      <c r="C88" s="70" t="s">
        <v>46</v>
      </c>
      <c r="D88" s="77">
        <v>4.686328517753144</v>
      </c>
      <c r="E88" s="78">
        <v>2.9121863422881908</v>
      </c>
      <c r="F88" s="78">
        <v>2.9563840127747314</v>
      </c>
      <c r="G88" s="79">
        <v>2.4681923163629493</v>
      </c>
      <c r="H88" s="80">
        <v>4.686328517753144</v>
      </c>
      <c r="I88" s="81">
        <v>2.9121863422881908</v>
      </c>
      <c r="J88" s="81">
        <v>2.9563840127747314</v>
      </c>
      <c r="K88" s="82">
        <v>2.4681923163629493</v>
      </c>
      <c r="L88" s="393"/>
      <c r="M88" s="405"/>
      <c r="Q88" s="59">
        <v>218</v>
      </c>
      <c r="S88" s="61">
        <v>218</v>
      </c>
    </row>
    <row r="89" spans="1:54" x14ac:dyDescent="0.2">
      <c r="B89" s="123" t="s">
        <v>113</v>
      </c>
      <c r="C89" s="91" t="s">
        <v>110</v>
      </c>
      <c r="D89" s="92">
        <v>4.5325020665038629</v>
      </c>
      <c r="E89" s="93">
        <v>1.3890478113845379</v>
      </c>
      <c r="F89" s="93">
        <v>1.1874685327822903</v>
      </c>
      <c r="G89" s="94">
        <v>0.89908331767798499</v>
      </c>
      <c r="H89" s="95">
        <v>27.923228327437975</v>
      </c>
      <c r="I89" s="96">
        <v>1.3890478113845379</v>
      </c>
      <c r="J89" s="96">
        <v>1.1874685327822903</v>
      </c>
      <c r="K89" s="97">
        <v>0.89908331767798499</v>
      </c>
      <c r="L89" s="395"/>
      <c r="M89" s="392"/>
    </row>
    <row r="90" spans="1:54" x14ac:dyDescent="0.2">
      <c r="B90" s="123"/>
      <c r="C90" s="91" t="s">
        <v>111</v>
      </c>
      <c r="D90" s="92">
        <v>2.7625072327634852</v>
      </c>
      <c r="E90" s="93">
        <v>1.5667860229193853</v>
      </c>
      <c r="F90" s="93">
        <v>1.5704538793913538</v>
      </c>
      <c r="G90" s="94">
        <v>1.1833421942513409</v>
      </c>
      <c r="H90" s="95">
        <v>2.7615900656875296</v>
      </c>
      <c r="I90" s="96">
        <v>1.5667860229193853</v>
      </c>
      <c r="J90" s="96">
        <v>1.5704538793913538</v>
      </c>
      <c r="K90" s="97">
        <v>1.1833421942513409</v>
      </c>
      <c r="L90" s="395"/>
      <c r="M90" s="392"/>
    </row>
    <row r="91" spans="1:54" x14ac:dyDescent="0.2">
      <c r="B91" s="123"/>
      <c r="C91" s="91" t="s">
        <v>45</v>
      </c>
      <c r="D91" s="92">
        <v>3.0242699229757726</v>
      </c>
      <c r="E91" s="93">
        <v>1.8956093556265008</v>
      </c>
      <c r="F91" s="93">
        <v>1.9117784895735899</v>
      </c>
      <c r="G91" s="94">
        <v>1.5624762915648791</v>
      </c>
      <c r="H91" s="95">
        <v>3.0232658492961595</v>
      </c>
      <c r="I91" s="96">
        <v>1.8956093556265008</v>
      </c>
      <c r="J91" s="96">
        <v>1.9117784895735899</v>
      </c>
      <c r="K91" s="97">
        <v>1.5624762915648791</v>
      </c>
      <c r="L91" s="395"/>
      <c r="M91" s="392"/>
    </row>
    <row r="92" spans="1:54" x14ac:dyDescent="0.2">
      <c r="B92" s="124"/>
      <c r="C92" s="101" t="s">
        <v>46</v>
      </c>
      <c r="D92" s="102">
        <v>4.6863285177531591</v>
      </c>
      <c r="E92" s="103">
        <v>2.9121863422881438</v>
      </c>
      <c r="F92" s="103">
        <v>2.9563840127748144</v>
      </c>
      <c r="G92" s="104">
        <v>2.4681923163629085</v>
      </c>
      <c r="H92" s="105">
        <v>4.6847726317910805</v>
      </c>
      <c r="I92" s="106">
        <v>2.9121863422881438</v>
      </c>
      <c r="J92" s="106">
        <v>2.9563840127748144</v>
      </c>
      <c r="K92" s="107">
        <v>2.4681923163629085</v>
      </c>
      <c r="L92" s="395"/>
      <c r="M92" s="392"/>
    </row>
    <row r="93" spans="1:54" x14ac:dyDescent="0.2">
      <c r="B93" s="118"/>
      <c r="D93" s="89"/>
      <c r="E93" s="89"/>
      <c r="F93" s="89"/>
      <c r="G93" s="89"/>
      <c r="H93" s="89"/>
      <c r="I93" s="89"/>
      <c r="J93" s="89"/>
      <c r="K93" s="89"/>
      <c r="L93" s="394"/>
    </row>
    <row r="94" spans="1:54" s="109" customFormat="1" ht="21" x14ac:dyDescent="0.2">
      <c r="A94" s="57"/>
      <c r="B94" s="110" t="s">
        <v>122</v>
      </c>
      <c r="C94" s="111"/>
      <c r="D94" s="374" t="s">
        <v>98</v>
      </c>
      <c r="E94" s="384"/>
      <c r="F94" s="384"/>
      <c r="G94" s="385"/>
      <c r="H94" s="377" t="s">
        <v>99</v>
      </c>
      <c r="I94" s="386"/>
      <c r="J94" s="386"/>
      <c r="K94" s="387"/>
      <c r="L94" s="395"/>
      <c r="M94" s="392"/>
      <c r="N94" s="399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</row>
    <row r="95" spans="1:54" x14ac:dyDescent="0.2">
      <c r="B95" s="119"/>
      <c r="C95" s="68" t="s">
        <v>105</v>
      </c>
      <c r="D95" s="77">
        <v>0</v>
      </c>
      <c r="E95" s="78">
        <v>0</v>
      </c>
      <c r="F95" s="78">
        <v>0</v>
      </c>
      <c r="G95" s="79">
        <v>0</v>
      </c>
      <c r="H95" s="120">
        <v>0</v>
      </c>
      <c r="I95" s="121">
        <v>0</v>
      </c>
      <c r="J95" s="121">
        <v>0</v>
      </c>
      <c r="K95" s="122">
        <v>0</v>
      </c>
      <c r="L95" s="393"/>
      <c r="M95" s="405"/>
      <c r="Q95" s="59">
        <v>227</v>
      </c>
      <c r="S95" s="61">
        <v>227</v>
      </c>
    </row>
    <row r="96" spans="1:54" x14ac:dyDescent="0.2">
      <c r="B96" s="119"/>
      <c r="C96" s="70" t="s">
        <v>115</v>
      </c>
      <c r="D96" s="112">
        <v>0</v>
      </c>
      <c r="E96" s="113">
        <v>0</v>
      </c>
      <c r="F96" s="113">
        <v>0</v>
      </c>
      <c r="G96" s="114">
        <v>0</v>
      </c>
      <c r="H96" s="115">
        <v>0</v>
      </c>
      <c r="I96" s="116">
        <v>0</v>
      </c>
      <c r="J96" s="116">
        <v>0</v>
      </c>
      <c r="K96" s="117">
        <v>0</v>
      </c>
      <c r="L96" s="393"/>
      <c r="M96" s="405"/>
    </row>
    <row r="97" spans="1:54" x14ac:dyDescent="0.2">
      <c r="B97" s="119" t="s">
        <v>109</v>
      </c>
      <c r="C97" s="70" t="s">
        <v>110</v>
      </c>
      <c r="D97" s="77">
        <v>0</v>
      </c>
      <c r="E97" s="78">
        <v>0</v>
      </c>
      <c r="F97" s="78">
        <v>0</v>
      </c>
      <c r="G97" s="79">
        <v>0</v>
      </c>
      <c r="H97" s="80">
        <v>0</v>
      </c>
      <c r="I97" s="81">
        <v>0</v>
      </c>
      <c r="J97" s="81">
        <v>0</v>
      </c>
      <c r="K97" s="82">
        <v>0</v>
      </c>
      <c r="L97" s="393"/>
      <c r="M97" s="405"/>
      <c r="Q97" s="59">
        <v>242</v>
      </c>
      <c r="S97" s="61">
        <v>242</v>
      </c>
    </row>
    <row r="98" spans="1:54" x14ac:dyDescent="0.2">
      <c r="B98" s="119"/>
      <c r="C98" s="70" t="s">
        <v>111</v>
      </c>
      <c r="D98" s="77">
        <v>0</v>
      </c>
      <c r="E98" s="78">
        <v>0</v>
      </c>
      <c r="F98" s="78">
        <v>0</v>
      </c>
      <c r="G98" s="79">
        <v>0</v>
      </c>
      <c r="H98" s="80">
        <v>0</v>
      </c>
      <c r="I98" s="81">
        <v>0</v>
      </c>
      <c r="J98" s="81">
        <v>0</v>
      </c>
      <c r="K98" s="82">
        <v>0</v>
      </c>
      <c r="L98" s="393"/>
      <c r="M98" s="405"/>
      <c r="Q98" s="59">
        <v>243</v>
      </c>
      <c r="S98" s="61">
        <v>243</v>
      </c>
    </row>
    <row r="99" spans="1:54" x14ac:dyDescent="0.2">
      <c r="A99" s="57">
        <v>7</v>
      </c>
      <c r="B99" s="119"/>
      <c r="C99" s="70" t="s">
        <v>45</v>
      </c>
      <c r="D99" s="77">
        <v>0</v>
      </c>
      <c r="E99" s="78">
        <v>0</v>
      </c>
      <c r="F99" s="78">
        <v>0</v>
      </c>
      <c r="G99" s="79">
        <v>0</v>
      </c>
      <c r="H99" s="80">
        <v>0</v>
      </c>
      <c r="I99" s="81">
        <v>0</v>
      </c>
      <c r="J99" s="81">
        <v>0</v>
      </c>
      <c r="K99" s="82">
        <v>0</v>
      </c>
      <c r="L99" s="393"/>
      <c r="M99" s="405"/>
      <c r="Q99" s="59">
        <v>244</v>
      </c>
      <c r="S99" s="61">
        <v>244</v>
      </c>
    </row>
    <row r="100" spans="1:54" x14ac:dyDescent="0.2">
      <c r="B100" s="119"/>
      <c r="C100" s="70" t="s">
        <v>46</v>
      </c>
      <c r="D100" s="77">
        <v>0</v>
      </c>
      <c r="E100" s="78">
        <v>0</v>
      </c>
      <c r="F100" s="78">
        <v>0</v>
      </c>
      <c r="G100" s="79">
        <v>0</v>
      </c>
      <c r="H100" s="80">
        <v>0</v>
      </c>
      <c r="I100" s="81">
        <v>0</v>
      </c>
      <c r="J100" s="81">
        <v>0</v>
      </c>
      <c r="K100" s="82">
        <v>0</v>
      </c>
      <c r="L100" s="393"/>
      <c r="M100" s="405"/>
      <c r="Q100" s="59">
        <v>245</v>
      </c>
      <c r="S100" s="61">
        <v>245</v>
      </c>
    </row>
    <row r="101" spans="1:54" x14ac:dyDescent="0.2">
      <c r="B101" s="123" t="s">
        <v>113</v>
      </c>
      <c r="C101" s="91" t="s">
        <v>110</v>
      </c>
      <c r="D101" s="92">
        <v>0</v>
      </c>
      <c r="E101" s="93">
        <v>0</v>
      </c>
      <c r="F101" s="93">
        <v>0</v>
      </c>
      <c r="G101" s="94">
        <v>0</v>
      </c>
      <c r="H101" s="95">
        <v>0</v>
      </c>
      <c r="I101" s="96">
        <v>0</v>
      </c>
      <c r="J101" s="96">
        <v>0</v>
      </c>
      <c r="K101" s="97">
        <v>0</v>
      </c>
      <c r="L101" s="395"/>
      <c r="M101" s="392"/>
    </row>
    <row r="102" spans="1:54" x14ac:dyDescent="0.2">
      <c r="B102" s="123"/>
      <c r="C102" s="91" t="s">
        <v>111</v>
      </c>
      <c r="D102" s="92">
        <v>0</v>
      </c>
      <c r="E102" s="93">
        <v>0</v>
      </c>
      <c r="F102" s="93">
        <v>0</v>
      </c>
      <c r="G102" s="94">
        <v>0</v>
      </c>
      <c r="H102" s="95">
        <v>0</v>
      </c>
      <c r="I102" s="96">
        <v>0</v>
      </c>
      <c r="J102" s="96">
        <v>0</v>
      </c>
      <c r="K102" s="97">
        <v>0</v>
      </c>
      <c r="L102" s="395"/>
      <c r="M102" s="392"/>
    </row>
    <row r="103" spans="1:54" x14ac:dyDescent="0.2">
      <c r="B103" s="123"/>
      <c r="C103" s="91" t="s">
        <v>45</v>
      </c>
      <c r="D103" s="92">
        <v>0</v>
      </c>
      <c r="E103" s="93">
        <v>0</v>
      </c>
      <c r="F103" s="93">
        <v>0</v>
      </c>
      <c r="G103" s="94">
        <v>0</v>
      </c>
      <c r="H103" s="95">
        <v>0</v>
      </c>
      <c r="I103" s="96">
        <v>0</v>
      </c>
      <c r="J103" s="96">
        <v>0</v>
      </c>
      <c r="K103" s="97">
        <v>0</v>
      </c>
      <c r="L103" s="395"/>
      <c r="M103" s="392"/>
    </row>
    <row r="104" spans="1:54" x14ac:dyDescent="0.2">
      <c r="B104" s="124"/>
      <c r="C104" s="101" t="s">
        <v>46</v>
      </c>
      <c r="D104" s="102">
        <v>0</v>
      </c>
      <c r="E104" s="103">
        <v>0</v>
      </c>
      <c r="F104" s="103">
        <v>0</v>
      </c>
      <c r="G104" s="104">
        <v>0</v>
      </c>
      <c r="H104" s="105">
        <v>0</v>
      </c>
      <c r="I104" s="106">
        <v>0</v>
      </c>
      <c r="J104" s="106">
        <v>0</v>
      </c>
      <c r="K104" s="107">
        <v>0</v>
      </c>
      <c r="L104" s="395"/>
      <c r="M104" s="392"/>
    </row>
    <row r="105" spans="1:54" x14ac:dyDescent="0.2">
      <c r="B105" s="118"/>
      <c r="D105" s="89"/>
      <c r="E105" s="89"/>
      <c r="F105" s="89"/>
      <c r="G105" s="89"/>
      <c r="H105" s="89"/>
      <c r="I105" s="89"/>
      <c r="J105" s="89"/>
      <c r="K105" s="89"/>
      <c r="L105" s="394"/>
    </row>
    <row r="106" spans="1:54" s="109" customFormat="1" ht="21" x14ac:dyDescent="0.2">
      <c r="A106" s="57"/>
      <c r="B106" s="110" t="s">
        <v>122</v>
      </c>
      <c r="C106" s="111"/>
      <c r="D106" s="374" t="s">
        <v>98</v>
      </c>
      <c r="E106" s="384"/>
      <c r="F106" s="384"/>
      <c r="G106" s="385"/>
      <c r="H106" s="377" t="s">
        <v>99</v>
      </c>
      <c r="I106" s="386"/>
      <c r="J106" s="386"/>
      <c r="K106" s="387"/>
      <c r="L106" s="395"/>
      <c r="M106" s="392"/>
      <c r="N106" s="399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</row>
    <row r="107" spans="1:54" x14ac:dyDescent="0.2">
      <c r="B107" s="119"/>
      <c r="C107" s="68" t="s">
        <v>105</v>
      </c>
      <c r="D107" s="77">
        <v>0</v>
      </c>
      <c r="E107" s="78">
        <v>0</v>
      </c>
      <c r="F107" s="78">
        <v>0</v>
      </c>
      <c r="G107" s="79">
        <v>0</v>
      </c>
      <c r="H107" s="120">
        <v>0</v>
      </c>
      <c r="I107" s="121">
        <v>0</v>
      </c>
      <c r="J107" s="121">
        <v>0</v>
      </c>
      <c r="K107" s="122">
        <v>0</v>
      </c>
      <c r="L107" s="393"/>
      <c r="M107" s="405"/>
      <c r="Q107" s="59">
        <v>254</v>
      </c>
      <c r="S107" s="61">
        <v>254</v>
      </c>
    </row>
    <row r="108" spans="1:54" ht="12.75" customHeight="1" x14ac:dyDescent="0.2">
      <c r="B108" s="119"/>
      <c r="C108" s="70" t="s">
        <v>115</v>
      </c>
      <c r="D108" s="112">
        <v>0</v>
      </c>
      <c r="E108" s="113">
        <v>0</v>
      </c>
      <c r="F108" s="113">
        <v>0</v>
      </c>
      <c r="G108" s="114">
        <v>0</v>
      </c>
      <c r="H108" s="115">
        <v>0</v>
      </c>
      <c r="I108" s="116">
        <v>0</v>
      </c>
      <c r="J108" s="116">
        <v>0</v>
      </c>
      <c r="K108" s="117">
        <v>0</v>
      </c>
      <c r="L108" s="393"/>
      <c r="M108" s="405"/>
    </row>
    <row r="109" spans="1:54" ht="12.75" customHeight="1" x14ac:dyDescent="0.2">
      <c r="B109" s="119" t="s">
        <v>109</v>
      </c>
      <c r="C109" s="70" t="s">
        <v>110</v>
      </c>
      <c r="D109" s="77">
        <v>0</v>
      </c>
      <c r="E109" s="78">
        <v>0</v>
      </c>
      <c r="F109" s="78">
        <v>0</v>
      </c>
      <c r="G109" s="79">
        <v>0</v>
      </c>
      <c r="H109" s="80">
        <v>0</v>
      </c>
      <c r="I109" s="81">
        <v>0</v>
      </c>
      <c r="J109" s="81">
        <v>0</v>
      </c>
      <c r="K109" s="82">
        <v>0</v>
      </c>
      <c r="L109" s="393"/>
      <c r="M109" s="405"/>
      <c r="Q109" s="59">
        <v>269</v>
      </c>
      <c r="S109" s="61">
        <v>269</v>
      </c>
    </row>
    <row r="110" spans="1:54" ht="12.75" customHeight="1" x14ac:dyDescent="0.2">
      <c r="B110" s="119"/>
      <c r="C110" s="70" t="s">
        <v>111</v>
      </c>
      <c r="D110" s="77">
        <v>0</v>
      </c>
      <c r="E110" s="78">
        <v>0</v>
      </c>
      <c r="F110" s="78">
        <v>0</v>
      </c>
      <c r="G110" s="79">
        <v>0</v>
      </c>
      <c r="H110" s="80">
        <v>0</v>
      </c>
      <c r="I110" s="81">
        <v>0</v>
      </c>
      <c r="J110" s="81">
        <v>0</v>
      </c>
      <c r="K110" s="82">
        <v>0</v>
      </c>
      <c r="L110" s="393"/>
      <c r="M110" s="405"/>
      <c r="Q110" s="59">
        <v>270</v>
      </c>
      <c r="S110" s="61">
        <v>270</v>
      </c>
    </row>
    <row r="111" spans="1:54" ht="12.75" customHeight="1" x14ac:dyDescent="0.2">
      <c r="A111" s="57">
        <v>8</v>
      </c>
      <c r="B111" s="119"/>
      <c r="C111" s="70" t="s">
        <v>45</v>
      </c>
      <c r="D111" s="77">
        <v>0</v>
      </c>
      <c r="E111" s="78">
        <v>0</v>
      </c>
      <c r="F111" s="78">
        <v>0</v>
      </c>
      <c r="G111" s="79">
        <v>0</v>
      </c>
      <c r="H111" s="80">
        <v>0</v>
      </c>
      <c r="I111" s="81">
        <v>0</v>
      </c>
      <c r="J111" s="81">
        <v>0</v>
      </c>
      <c r="K111" s="82">
        <v>0</v>
      </c>
      <c r="L111" s="393"/>
      <c r="M111" s="405"/>
      <c r="Q111" s="59">
        <v>271</v>
      </c>
      <c r="S111" s="61">
        <v>271</v>
      </c>
    </row>
    <row r="112" spans="1:54" ht="12.75" customHeight="1" x14ac:dyDescent="0.2">
      <c r="B112" s="119"/>
      <c r="C112" s="70" t="s">
        <v>46</v>
      </c>
      <c r="D112" s="77">
        <v>0</v>
      </c>
      <c r="E112" s="78">
        <v>0</v>
      </c>
      <c r="F112" s="78">
        <v>0</v>
      </c>
      <c r="G112" s="79">
        <v>0</v>
      </c>
      <c r="H112" s="80">
        <v>0</v>
      </c>
      <c r="I112" s="81">
        <v>0</v>
      </c>
      <c r="J112" s="81">
        <v>0</v>
      </c>
      <c r="K112" s="82">
        <v>0</v>
      </c>
      <c r="L112" s="393"/>
      <c r="M112" s="405"/>
      <c r="Q112" s="59">
        <v>272</v>
      </c>
      <c r="S112" s="61">
        <v>272</v>
      </c>
    </row>
    <row r="113" spans="1:54" ht="12.75" customHeight="1" x14ac:dyDescent="0.2">
      <c r="B113" s="123" t="s">
        <v>113</v>
      </c>
      <c r="C113" s="91" t="s">
        <v>110</v>
      </c>
      <c r="D113" s="92">
        <v>0</v>
      </c>
      <c r="E113" s="93">
        <v>0</v>
      </c>
      <c r="F113" s="93">
        <v>0</v>
      </c>
      <c r="G113" s="94">
        <v>0</v>
      </c>
      <c r="H113" s="95">
        <v>0</v>
      </c>
      <c r="I113" s="96">
        <v>0</v>
      </c>
      <c r="J113" s="96">
        <v>0</v>
      </c>
      <c r="K113" s="97">
        <v>0</v>
      </c>
      <c r="L113" s="395"/>
      <c r="M113" s="392"/>
    </row>
    <row r="114" spans="1:54" ht="12.75" customHeight="1" x14ac:dyDescent="0.2">
      <c r="B114" s="123"/>
      <c r="C114" s="91" t="s">
        <v>111</v>
      </c>
      <c r="D114" s="92">
        <v>0</v>
      </c>
      <c r="E114" s="93">
        <v>0</v>
      </c>
      <c r="F114" s="93">
        <v>0</v>
      </c>
      <c r="G114" s="94">
        <v>0</v>
      </c>
      <c r="H114" s="95">
        <v>0</v>
      </c>
      <c r="I114" s="96">
        <v>0</v>
      </c>
      <c r="J114" s="96">
        <v>0</v>
      </c>
      <c r="K114" s="97">
        <v>0</v>
      </c>
      <c r="L114" s="395"/>
      <c r="M114" s="392"/>
    </row>
    <row r="115" spans="1:54" ht="12.75" customHeight="1" x14ac:dyDescent="0.2">
      <c r="B115" s="123"/>
      <c r="C115" s="91" t="s">
        <v>45</v>
      </c>
      <c r="D115" s="92">
        <v>0</v>
      </c>
      <c r="E115" s="93">
        <v>0</v>
      </c>
      <c r="F115" s="93">
        <v>0</v>
      </c>
      <c r="G115" s="94">
        <v>0</v>
      </c>
      <c r="H115" s="95">
        <v>0</v>
      </c>
      <c r="I115" s="96">
        <v>0</v>
      </c>
      <c r="J115" s="96">
        <v>0</v>
      </c>
      <c r="K115" s="97">
        <v>0</v>
      </c>
      <c r="L115" s="395"/>
      <c r="M115" s="392"/>
    </row>
    <row r="116" spans="1:54" x14ac:dyDescent="0.2">
      <c r="B116" s="124"/>
      <c r="C116" s="101" t="s">
        <v>46</v>
      </c>
      <c r="D116" s="102">
        <v>0</v>
      </c>
      <c r="E116" s="103">
        <v>0</v>
      </c>
      <c r="F116" s="103">
        <v>0</v>
      </c>
      <c r="G116" s="104">
        <v>0</v>
      </c>
      <c r="H116" s="105">
        <v>0</v>
      </c>
      <c r="I116" s="106">
        <v>0</v>
      </c>
      <c r="J116" s="106">
        <v>0</v>
      </c>
      <c r="K116" s="107">
        <v>0</v>
      </c>
      <c r="L116" s="395"/>
      <c r="M116" s="392"/>
    </row>
    <row r="117" spans="1:54" x14ac:dyDescent="0.2">
      <c r="B117" s="118"/>
      <c r="D117" s="89"/>
      <c r="E117" s="89"/>
      <c r="F117" s="89"/>
      <c r="G117" s="89"/>
      <c r="H117" s="89"/>
      <c r="I117" s="89"/>
      <c r="J117" s="89"/>
      <c r="K117" s="89"/>
      <c r="L117" s="394"/>
    </row>
    <row r="118" spans="1:54" s="109" customFormat="1" ht="21" x14ac:dyDescent="0.2">
      <c r="A118" s="57"/>
      <c r="B118" s="110" t="s">
        <v>122</v>
      </c>
      <c r="C118" s="111"/>
      <c r="D118" s="374" t="s">
        <v>98</v>
      </c>
      <c r="E118" s="384"/>
      <c r="F118" s="384"/>
      <c r="G118" s="385"/>
      <c r="H118" s="377" t="s">
        <v>99</v>
      </c>
      <c r="I118" s="386"/>
      <c r="J118" s="386"/>
      <c r="K118" s="387"/>
      <c r="L118" s="395"/>
      <c r="M118" s="392"/>
      <c r="N118" s="399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</row>
    <row r="119" spans="1:54" x14ac:dyDescent="0.2">
      <c r="B119" s="119"/>
      <c r="C119" s="68" t="s">
        <v>105</v>
      </c>
      <c r="D119" s="77">
        <v>0</v>
      </c>
      <c r="E119" s="78">
        <v>0</v>
      </c>
      <c r="F119" s="78">
        <v>0</v>
      </c>
      <c r="G119" s="79">
        <v>0</v>
      </c>
      <c r="H119" s="120">
        <v>0</v>
      </c>
      <c r="I119" s="121">
        <v>0</v>
      </c>
      <c r="J119" s="121">
        <v>0</v>
      </c>
      <c r="K119" s="122">
        <v>0</v>
      </c>
      <c r="L119" s="393"/>
      <c r="M119" s="405"/>
      <c r="Q119" s="59">
        <v>281</v>
      </c>
      <c r="S119" s="61">
        <v>281</v>
      </c>
    </row>
    <row r="120" spans="1:54" ht="12.75" customHeight="1" x14ac:dyDescent="0.2">
      <c r="B120" s="119"/>
      <c r="C120" s="70" t="s">
        <v>115</v>
      </c>
      <c r="D120" s="112">
        <v>0</v>
      </c>
      <c r="E120" s="113">
        <v>0</v>
      </c>
      <c r="F120" s="113">
        <v>0</v>
      </c>
      <c r="G120" s="114">
        <v>0</v>
      </c>
      <c r="H120" s="115">
        <v>0</v>
      </c>
      <c r="I120" s="116">
        <v>0</v>
      </c>
      <c r="J120" s="116">
        <v>0</v>
      </c>
      <c r="K120" s="117">
        <v>0</v>
      </c>
      <c r="L120" s="393"/>
      <c r="M120" s="405"/>
    </row>
    <row r="121" spans="1:54" ht="12.75" customHeight="1" x14ac:dyDescent="0.2">
      <c r="B121" s="119" t="s">
        <v>109</v>
      </c>
      <c r="C121" s="70" t="s">
        <v>110</v>
      </c>
      <c r="D121" s="77">
        <v>0</v>
      </c>
      <c r="E121" s="78">
        <v>0</v>
      </c>
      <c r="F121" s="78">
        <v>0</v>
      </c>
      <c r="G121" s="79">
        <v>0</v>
      </c>
      <c r="H121" s="80">
        <v>0</v>
      </c>
      <c r="I121" s="81">
        <v>0</v>
      </c>
      <c r="J121" s="81">
        <v>0</v>
      </c>
      <c r="K121" s="82">
        <v>0</v>
      </c>
      <c r="L121" s="393"/>
      <c r="M121" s="405"/>
      <c r="Q121" s="59">
        <v>296</v>
      </c>
      <c r="S121" s="61">
        <v>296</v>
      </c>
    </row>
    <row r="122" spans="1:54" ht="12.75" customHeight="1" x14ac:dyDescent="0.2">
      <c r="B122" s="119"/>
      <c r="C122" s="70" t="s">
        <v>111</v>
      </c>
      <c r="D122" s="77">
        <v>0</v>
      </c>
      <c r="E122" s="78">
        <v>0</v>
      </c>
      <c r="F122" s="78">
        <v>0</v>
      </c>
      <c r="G122" s="79">
        <v>0</v>
      </c>
      <c r="H122" s="80">
        <v>0</v>
      </c>
      <c r="I122" s="81">
        <v>0</v>
      </c>
      <c r="J122" s="81">
        <v>0</v>
      </c>
      <c r="K122" s="82">
        <v>0</v>
      </c>
      <c r="L122" s="393"/>
      <c r="M122" s="405"/>
      <c r="Q122" s="59">
        <v>297</v>
      </c>
      <c r="S122" s="61">
        <v>297</v>
      </c>
    </row>
    <row r="123" spans="1:54" ht="12.75" customHeight="1" x14ac:dyDescent="0.2">
      <c r="B123" s="119"/>
      <c r="C123" s="70" t="s">
        <v>45</v>
      </c>
      <c r="D123" s="77">
        <v>0</v>
      </c>
      <c r="E123" s="78">
        <v>0</v>
      </c>
      <c r="F123" s="78">
        <v>0</v>
      </c>
      <c r="G123" s="79">
        <v>0</v>
      </c>
      <c r="H123" s="80">
        <v>0</v>
      </c>
      <c r="I123" s="81">
        <v>0</v>
      </c>
      <c r="J123" s="81">
        <v>0</v>
      </c>
      <c r="K123" s="82">
        <v>0</v>
      </c>
      <c r="L123" s="393"/>
      <c r="M123" s="405"/>
      <c r="Q123" s="59">
        <v>298</v>
      </c>
      <c r="S123" s="61">
        <v>298</v>
      </c>
    </row>
    <row r="124" spans="1:54" ht="12.75" customHeight="1" x14ac:dyDescent="0.2">
      <c r="A124" s="57">
        <v>9</v>
      </c>
      <c r="B124" s="119"/>
      <c r="C124" s="70" t="s">
        <v>46</v>
      </c>
      <c r="D124" s="77">
        <v>0</v>
      </c>
      <c r="E124" s="78">
        <v>0</v>
      </c>
      <c r="F124" s="78">
        <v>0</v>
      </c>
      <c r="G124" s="79">
        <v>0</v>
      </c>
      <c r="H124" s="80">
        <v>0</v>
      </c>
      <c r="I124" s="81">
        <v>0</v>
      </c>
      <c r="J124" s="81">
        <v>0</v>
      </c>
      <c r="K124" s="82">
        <v>0</v>
      </c>
      <c r="L124" s="393"/>
      <c r="M124" s="405"/>
      <c r="Q124" s="59">
        <v>299</v>
      </c>
      <c r="S124" s="61">
        <v>299</v>
      </c>
    </row>
    <row r="125" spans="1:54" ht="12.75" customHeight="1" x14ac:dyDescent="0.2">
      <c r="B125" s="123" t="s">
        <v>113</v>
      </c>
      <c r="C125" s="91" t="s">
        <v>110</v>
      </c>
      <c r="D125" s="92">
        <v>0</v>
      </c>
      <c r="E125" s="93">
        <v>0</v>
      </c>
      <c r="F125" s="93">
        <v>0</v>
      </c>
      <c r="G125" s="94">
        <v>0</v>
      </c>
      <c r="H125" s="95">
        <v>0</v>
      </c>
      <c r="I125" s="96">
        <v>0</v>
      </c>
      <c r="J125" s="96">
        <v>0</v>
      </c>
      <c r="K125" s="97">
        <v>0</v>
      </c>
      <c r="L125" s="395"/>
      <c r="M125" s="392"/>
    </row>
    <row r="126" spans="1:54" ht="12.75" customHeight="1" x14ac:dyDescent="0.2">
      <c r="B126" s="123"/>
      <c r="C126" s="91" t="s">
        <v>111</v>
      </c>
      <c r="D126" s="92">
        <v>0</v>
      </c>
      <c r="E126" s="93">
        <v>0</v>
      </c>
      <c r="F126" s="93">
        <v>0</v>
      </c>
      <c r="G126" s="94">
        <v>0</v>
      </c>
      <c r="H126" s="95">
        <v>0</v>
      </c>
      <c r="I126" s="96">
        <v>0</v>
      </c>
      <c r="J126" s="96">
        <v>0</v>
      </c>
      <c r="K126" s="97">
        <v>0</v>
      </c>
      <c r="L126" s="395"/>
      <c r="M126" s="392"/>
    </row>
    <row r="127" spans="1:54" ht="12.75" customHeight="1" x14ac:dyDescent="0.2">
      <c r="B127" s="123"/>
      <c r="C127" s="91" t="s">
        <v>45</v>
      </c>
      <c r="D127" s="92">
        <v>0</v>
      </c>
      <c r="E127" s="93">
        <v>0</v>
      </c>
      <c r="F127" s="93">
        <v>0</v>
      </c>
      <c r="G127" s="94">
        <v>0</v>
      </c>
      <c r="H127" s="95">
        <v>0</v>
      </c>
      <c r="I127" s="96">
        <v>0</v>
      </c>
      <c r="J127" s="96">
        <v>0</v>
      </c>
      <c r="K127" s="97">
        <v>0</v>
      </c>
      <c r="L127" s="395"/>
      <c r="M127" s="392"/>
    </row>
    <row r="128" spans="1:54" x14ac:dyDescent="0.2">
      <c r="B128" s="124"/>
      <c r="C128" s="101" t="s">
        <v>46</v>
      </c>
      <c r="D128" s="102">
        <v>0</v>
      </c>
      <c r="E128" s="103">
        <v>0</v>
      </c>
      <c r="F128" s="103">
        <v>0</v>
      </c>
      <c r="G128" s="104">
        <v>0</v>
      </c>
      <c r="H128" s="105">
        <v>0</v>
      </c>
      <c r="I128" s="106">
        <v>0</v>
      </c>
      <c r="J128" s="106">
        <v>0</v>
      </c>
      <c r="K128" s="107">
        <v>0</v>
      </c>
      <c r="L128" s="395"/>
      <c r="M128" s="392"/>
    </row>
    <row r="129" spans="1:54" x14ac:dyDescent="0.2">
      <c r="B129" s="118"/>
      <c r="D129" s="89"/>
      <c r="E129" s="89"/>
      <c r="F129" s="89"/>
      <c r="G129" s="89"/>
      <c r="H129" s="89"/>
      <c r="I129" s="89"/>
      <c r="J129" s="89"/>
      <c r="K129" s="89"/>
      <c r="L129" s="394"/>
    </row>
    <row r="130" spans="1:54" s="109" customFormat="1" ht="21" x14ac:dyDescent="0.2">
      <c r="A130" s="57"/>
      <c r="B130" s="110" t="s">
        <v>122</v>
      </c>
      <c r="C130" s="111"/>
      <c r="D130" s="374" t="s">
        <v>98</v>
      </c>
      <c r="E130" s="384"/>
      <c r="F130" s="384"/>
      <c r="G130" s="385"/>
      <c r="H130" s="377" t="s">
        <v>99</v>
      </c>
      <c r="I130" s="386"/>
      <c r="J130" s="386"/>
      <c r="K130" s="387"/>
      <c r="L130" s="395"/>
      <c r="M130" s="392"/>
      <c r="N130" s="399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</row>
    <row r="131" spans="1:54" x14ac:dyDescent="0.2">
      <c r="B131" s="119"/>
      <c r="C131" s="68" t="s">
        <v>105</v>
      </c>
      <c r="D131" s="77">
        <v>0</v>
      </c>
      <c r="E131" s="78">
        <v>0</v>
      </c>
      <c r="F131" s="78">
        <v>0</v>
      </c>
      <c r="G131" s="79">
        <v>0</v>
      </c>
      <c r="H131" s="120">
        <v>0</v>
      </c>
      <c r="I131" s="121">
        <v>0</v>
      </c>
      <c r="J131" s="121">
        <v>0</v>
      </c>
      <c r="K131" s="122">
        <v>0</v>
      </c>
      <c r="L131" s="393"/>
      <c r="M131" s="405"/>
      <c r="Q131" s="59">
        <v>308</v>
      </c>
      <c r="S131" s="61">
        <v>308</v>
      </c>
    </row>
    <row r="132" spans="1:54" x14ac:dyDescent="0.2">
      <c r="B132" s="119"/>
      <c r="C132" s="70" t="s">
        <v>115</v>
      </c>
      <c r="D132" s="112">
        <v>0</v>
      </c>
      <c r="E132" s="113">
        <v>0</v>
      </c>
      <c r="F132" s="113">
        <v>0</v>
      </c>
      <c r="G132" s="114">
        <v>0</v>
      </c>
      <c r="H132" s="115">
        <v>0</v>
      </c>
      <c r="I132" s="116">
        <v>0</v>
      </c>
      <c r="J132" s="116">
        <v>0</v>
      </c>
      <c r="K132" s="117">
        <v>0</v>
      </c>
      <c r="L132" s="393"/>
      <c r="M132" s="405"/>
    </row>
    <row r="133" spans="1:54" x14ac:dyDescent="0.2">
      <c r="B133" s="119" t="s">
        <v>109</v>
      </c>
      <c r="C133" s="70" t="s">
        <v>110</v>
      </c>
      <c r="D133" s="77">
        <v>0</v>
      </c>
      <c r="E133" s="78">
        <v>0</v>
      </c>
      <c r="F133" s="78">
        <v>0</v>
      </c>
      <c r="G133" s="79">
        <v>0</v>
      </c>
      <c r="H133" s="80">
        <v>0</v>
      </c>
      <c r="I133" s="81">
        <v>0</v>
      </c>
      <c r="J133" s="81">
        <v>0</v>
      </c>
      <c r="K133" s="82">
        <v>0</v>
      </c>
      <c r="L133" s="393"/>
      <c r="M133" s="405"/>
      <c r="Q133" s="59">
        <v>323</v>
      </c>
      <c r="S133" s="61">
        <v>323</v>
      </c>
    </row>
    <row r="134" spans="1:54" x14ac:dyDescent="0.2">
      <c r="B134" s="119"/>
      <c r="C134" s="70" t="s">
        <v>111</v>
      </c>
      <c r="D134" s="77">
        <v>0</v>
      </c>
      <c r="E134" s="78">
        <v>0</v>
      </c>
      <c r="F134" s="78">
        <v>0</v>
      </c>
      <c r="G134" s="79">
        <v>0</v>
      </c>
      <c r="H134" s="80">
        <v>0</v>
      </c>
      <c r="I134" s="81">
        <v>0</v>
      </c>
      <c r="J134" s="81">
        <v>0</v>
      </c>
      <c r="K134" s="82">
        <v>0</v>
      </c>
      <c r="L134" s="393"/>
      <c r="M134" s="405"/>
      <c r="Q134" s="59">
        <v>324</v>
      </c>
      <c r="S134" s="61">
        <v>324</v>
      </c>
    </row>
    <row r="135" spans="1:54" x14ac:dyDescent="0.2">
      <c r="A135" s="57">
        <v>10</v>
      </c>
      <c r="B135" s="119"/>
      <c r="C135" s="70" t="s">
        <v>45</v>
      </c>
      <c r="D135" s="77">
        <v>0</v>
      </c>
      <c r="E135" s="78">
        <v>0</v>
      </c>
      <c r="F135" s="78">
        <v>0</v>
      </c>
      <c r="G135" s="79">
        <v>0</v>
      </c>
      <c r="H135" s="80">
        <v>0</v>
      </c>
      <c r="I135" s="81">
        <v>0</v>
      </c>
      <c r="J135" s="81">
        <v>0</v>
      </c>
      <c r="K135" s="82">
        <v>0</v>
      </c>
      <c r="L135" s="393"/>
      <c r="M135" s="405"/>
      <c r="Q135" s="59">
        <v>325</v>
      </c>
      <c r="S135" s="61">
        <v>325</v>
      </c>
    </row>
    <row r="136" spans="1:54" x14ac:dyDescent="0.2">
      <c r="B136" s="119"/>
      <c r="C136" s="70" t="s">
        <v>46</v>
      </c>
      <c r="D136" s="77">
        <v>0</v>
      </c>
      <c r="E136" s="78">
        <v>0</v>
      </c>
      <c r="F136" s="78">
        <v>0</v>
      </c>
      <c r="G136" s="79">
        <v>0</v>
      </c>
      <c r="H136" s="80">
        <v>0</v>
      </c>
      <c r="I136" s="81">
        <v>0</v>
      </c>
      <c r="J136" s="81">
        <v>0</v>
      </c>
      <c r="K136" s="82">
        <v>0</v>
      </c>
      <c r="L136" s="393"/>
      <c r="M136" s="405"/>
      <c r="Q136" s="59">
        <v>326</v>
      </c>
      <c r="S136" s="61">
        <v>326</v>
      </c>
    </row>
    <row r="137" spans="1:54" x14ac:dyDescent="0.2">
      <c r="B137" s="123" t="s">
        <v>113</v>
      </c>
      <c r="C137" s="91" t="s">
        <v>110</v>
      </c>
      <c r="D137" s="92">
        <v>0</v>
      </c>
      <c r="E137" s="93">
        <v>0</v>
      </c>
      <c r="F137" s="93">
        <v>0</v>
      </c>
      <c r="G137" s="94">
        <v>0</v>
      </c>
      <c r="H137" s="95">
        <v>0</v>
      </c>
      <c r="I137" s="96">
        <v>0</v>
      </c>
      <c r="J137" s="96">
        <v>0</v>
      </c>
      <c r="K137" s="97">
        <v>0</v>
      </c>
      <c r="L137" s="395"/>
      <c r="M137" s="392"/>
    </row>
    <row r="138" spans="1:54" x14ac:dyDescent="0.2">
      <c r="B138" s="123"/>
      <c r="C138" s="91" t="s">
        <v>111</v>
      </c>
      <c r="D138" s="92">
        <v>0</v>
      </c>
      <c r="E138" s="93">
        <v>0</v>
      </c>
      <c r="F138" s="93">
        <v>0</v>
      </c>
      <c r="G138" s="94">
        <v>0</v>
      </c>
      <c r="H138" s="95">
        <v>0</v>
      </c>
      <c r="I138" s="96">
        <v>0</v>
      </c>
      <c r="J138" s="96">
        <v>0</v>
      </c>
      <c r="K138" s="97">
        <v>0</v>
      </c>
      <c r="L138" s="395"/>
      <c r="M138" s="392"/>
    </row>
    <row r="139" spans="1:54" x14ac:dyDescent="0.2">
      <c r="B139" s="123"/>
      <c r="C139" s="91" t="s">
        <v>45</v>
      </c>
      <c r="D139" s="92">
        <v>0</v>
      </c>
      <c r="E139" s="93">
        <v>0</v>
      </c>
      <c r="F139" s="93">
        <v>0</v>
      </c>
      <c r="G139" s="94">
        <v>0</v>
      </c>
      <c r="H139" s="95">
        <v>0</v>
      </c>
      <c r="I139" s="96">
        <v>0</v>
      </c>
      <c r="J139" s="96">
        <v>0</v>
      </c>
      <c r="K139" s="97">
        <v>0</v>
      </c>
      <c r="L139" s="395"/>
      <c r="M139" s="392"/>
    </row>
    <row r="140" spans="1:54" x14ac:dyDescent="0.2">
      <c r="B140" s="124"/>
      <c r="C140" s="101" t="s">
        <v>46</v>
      </c>
      <c r="D140" s="102">
        <v>0</v>
      </c>
      <c r="E140" s="103">
        <v>0</v>
      </c>
      <c r="F140" s="103">
        <v>0</v>
      </c>
      <c r="G140" s="104">
        <v>0</v>
      </c>
      <c r="H140" s="105">
        <v>0</v>
      </c>
      <c r="I140" s="106">
        <v>0</v>
      </c>
      <c r="J140" s="106">
        <v>0</v>
      </c>
      <c r="K140" s="107">
        <v>0</v>
      </c>
      <c r="L140" s="395"/>
      <c r="M140" s="392"/>
    </row>
    <row r="141" spans="1:54" x14ac:dyDescent="0.2">
      <c r="B141" s="118"/>
      <c r="D141" s="89"/>
      <c r="E141" s="89"/>
      <c r="F141" s="89"/>
      <c r="G141" s="89"/>
      <c r="H141" s="89"/>
      <c r="I141" s="89"/>
      <c r="J141" s="89"/>
      <c r="K141" s="89"/>
      <c r="L141" s="394"/>
    </row>
    <row r="142" spans="1:54" s="109" customFormat="1" ht="21" x14ac:dyDescent="0.2">
      <c r="A142" s="57"/>
      <c r="B142" s="110" t="s">
        <v>122</v>
      </c>
      <c r="C142" s="111"/>
      <c r="D142" s="374" t="s">
        <v>98</v>
      </c>
      <c r="E142" s="384"/>
      <c r="F142" s="384"/>
      <c r="G142" s="385"/>
      <c r="H142" s="377" t="s">
        <v>99</v>
      </c>
      <c r="I142" s="386"/>
      <c r="J142" s="386"/>
      <c r="K142" s="387"/>
      <c r="L142" s="395"/>
      <c r="M142" s="392"/>
      <c r="N142" s="399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</row>
    <row r="143" spans="1:54" x14ac:dyDescent="0.2">
      <c r="B143" s="119"/>
      <c r="C143" s="68" t="s">
        <v>105</v>
      </c>
      <c r="D143" s="77">
        <v>0</v>
      </c>
      <c r="E143" s="78">
        <v>0</v>
      </c>
      <c r="F143" s="78">
        <v>0</v>
      </c>
      <c r="G143" s="79">
        <v>0</v>
      </c>
      <c r="H143" s="120">
        <v>0</v>
      </c>
      <c r="I143" s="121">
        <v>0</v>
      </c>
      <c r="J143" s="121">
        <v>0</v>
      </c>
      <c r="K143" s="122">
        <v>0</v>
      </c>
      <c r="L143" s="393"/>
      <c r="M143" s="405"/>
      <c r="Q143" s="59">
        <v>335</v>
      </c>
      <c r="S143" s="61">
        <v>335</v>
      </c>
    </row>
    <row r="144" spans="1:54" x14ac:dyDescent="0.2">
      <c r="B144" s="119"/>
      <c r="C144" s="70" t="s">
        <v>115</v>
      </c>
      <c r="D144" s="112">
        <v>0</v>
      </c>
      <c r="E144" s="113">
        <v>0</v>
      </c>
      <c r="F144" s="113">
        <v>0</v>
      </c>
      <c r="G144" s="114">
        <v>0</v>
      </c>
      <c r="H144" s="115">
        <v>0</v>
      </c>
      <c r="I144" s="116">
        <v>0</v>
      </c>
      <c r="J144" s="116">
        <v>0</v>
      </c>
      <c r="K144" s="117">
        <v>0</v>
      </c>
      <c r="L144" s="393"/>
      <c r="M144" s="405"/>
    </row>
    <row r="145" spans="1:54" x14ac:dyDescent="0.2">
      <c r="B145" s="119" t="s">
        <v>109</v>
      </c>
      <c r="C145" s="70" t="s">
        <v>110</v>
      </c>
      <c r="D145" s="77">
        <v>0</v>
      </c>
      <c r="E145" s="78">
        <v>0</v>
      </c>
      <c r="F145" s="78">
        <v>0</v>
      </c>
      <c r="G145" s="79">
        <v>0</v>
      </c>
      <c r="H145" s="80">
        <v>0</v>
      </c>
      <c r="I145" s="81">
        <v>0</v>
      </c>
      <c r="J145" s="81">
        <v>0</v>
      </c>
      <c r="K145" s="82">
        <v>0</v>
      </c>
      <c r="L145" s="393"/>
      <c r="M145" s="405"/>
      <c r="Q145" s="59">
        <v>350</v>
      </c>
      <c r="S145" s="61">
        <v>350</v>
      </c>
    </row>
    <row r="146" spans="1:54" x14ac:dyDescent="0.2">
      <c r="B146" s="119"/>
      <c r="C146" s="70" t="s">
        <v>111</v>
      </c>
      <c r="D146" s="77">
        <v>0</v>
      </c>
      <c r="E146" s="78">
        <v>0</v>
      </c>
      <c r="F146" s="78">
        <v>0</v>
      </c>
      <c r="G146" s="79">
        <v>0</v>
      </c>
      <c r="H146" s="80">
        <v>0</v>
      </c>
      <c r="I146" s="81">
        <v>0</v>
      </c>
      <c r="J146" s="81">
        <v>0</v>
      </c>
      <c r="K146" s="82">
        <v>0</v>
      </c>
      <c r="L146" s="393"/>
      <c r="M146" s="405"/>
      <c r="Q146" s="59">
        <v>351</v>
      </c>
      <c r="S146" s="61">
        <v>351</v>
      </c>
    </row>
    <row r="147" spans="1:54" x14ac:dyDescent="0.2">
      <c r="A147" s="57">
        <v>11</v>
      </c>
      <c r="B147" s="119"/>
      <c r="C147" s="70" t="s">
        <v>45</v>
      </c>
      <c r="D147" s="77">
        <v>0</v>
      </c>
      <c r="E147" s="78">
        <v>0</v>
      </c>
      <c r="F147" s="78">
        <v>0</v>
      </c>
      <c r="G147" s="79">
        <v>0</v>
      </c>
      <c r="H147" s="80">
        <v>0</v>
      </c>
      <c r="I147" s="81">
        <v>0</v>
      </c>
      <c r="J147" s="81">
        <v>0</v>
      </c>
      <c r="K147" s="82">
        <v>0</v>
      </c>
      <c r="L147" s="393"/>
      <c r="M147" s="405"/>
      <c r="Q147" s="59">
        <v>352</v>
      </c>
      <c r="S147" s="61">
        <v>352</v>
      </c>
    </row>
    <row r="148" spans="1:54" x14ac:dyDescent="0.2">
      <c r="B148" s="119"/>
      <c r="C148" s="70" t="s">
        <v>46</v>
      </c>
      <c r="D148" s="77">
        <v>0</v>
      </c>
      <c r="E148" s="78">
        <v>0</v>
      </c>
      <c r="F148" s="78">
        <v>0</v>
      </c>
      <c r="G148" s="79">
        <v>0</v>
      </c>
      <c r="H148" s="80">
        <v>0</v>
      </c>
      <c r="I148" s="81">
        <v>0</v>
      </c>
      <c r="J148" s="81">
        <v>0</v>
      </c>
      <c r="K148" s="82">
        <v>0</v>
      </c>
      <c r="L148" s="393"/>
      <c r="M148" s="405"/>
      <c r="Q148" s="59">
        <v>353</v>
      </c>
      <c r="S148" s="61">
        <v>353</v>
      </c>
    </row>
    <row r="149" spans="1:54" x14ac:dyDescent="0.2">
      <c r="B149" s="123" t="s">
        <v>113</v>
      </c>
      <c r="C149" s="91" t="s">
        <v>110</v>
      </c>
      <c r="D149" s="92">
        <v>0</v>
      </c>
      <c r="E149" s="93">
        <v>0</v>
      </c>
      <c r="F149" s="93">
        <v>0</v>
      </c>
      <c r="G149" s="94">
        <v>0</v>
      </c>
      <c r="H149" s="95">
        <v>0</v>
      </c>
      <c r="I149" s="96">
        <v>0</v>
      </c>
      <c r="J149" s="96">
        <v>0</v>
      </c>
      <c r="K149" s="97">
        <v>0</v>
      </c>
      <c r="L149" s="395"/>
      <c r="M149" s="392"/>
    </row>
    <row r="150" spans="1:54" x14ac:dyDescent="0.2">
      <c r="B150" s="123"/>
      <c r="C150" s="91" t="s">
        <v>111</v>
      </c>
      <c r="D150" s="92">
        <v>0</v>
      </c>
      <c r="E150" s="93">
        <v>0</v>
      </c>
      <c r="F150" s="93">
        <v>0</v>
      </c>
      <c r="G150" s="94">
        <v>0</v>
      </c>
      <c r="H150" s="95">
        <v>0</v>
      </c>
      <c r="I150" s="96">
        <v>0</v>
      </c>
      <c r="J150" s="96">
        <v>0</v>
      </c>
      <c r="K150" s="97">
        <v>0</v>
      </c>
      <c r="L150" s="395"/>
      <c r="M150" s="392"/>
    </row>
    <row r="151" spans="1:54" x14ac:dyDescent="0.2">
      <c r="B151" s="123"/>
      <c r="C151" s="91" t="s">
        <v>45</v>
      </c>
      <c r="D151" s="92">
        <v>0</v>
      </c>
      <c r="E151" s="93">
        <v>0</v>
      </c>
      <c r="F151" s="93">
        <v>0</v>
      </c>
      <c r="G151" s="94">
        <v>0</v>
      </c>
      <c r="H151" s="95">
        <v>0</v>
      </c>
      <c r="I151" s="96">
        <v>0</v>
      </c>
      <c r="J151" s="96">
        <v>0</v>
      </c>
      <c r="K151" s="97">
        <v>0</v>
      </c>
      <c r="L151" s="395"/>
      <c r="M151" s="392"/>
    </row>
    <row r="152" spans="1:54" x14ac:dyDescent="0.2">
      <c r="B152" s="124"/>
      <c r="C152" s="101" t="s">
        <v>46</v>
      </c>
      <c r="D152" s="102">
        <v>0</v>
      </c>
      <c r="E152" s="103">
        <v>0</v>
      </c>
      <c r="F152" s="103">
        <v>0</v>
      </c>
      <c r="G152" s="104">
        <v>0</v>
      </c>
      <c r="H152" s="105">
        <v>0</v>
      </c>
      <c r="I152" s="106">
        <v>0</v>
      </c>
      <c r="J152" s="106">
        <v>0</v>
      </c>
      <c r="K152" s="107">
        <v>0</v>
      </c>
      <c r="L152" s="395"/>
      <c r="M152" s="392"/>
    </row>
    <row r="153" spans="1:54" x14ac:dyDescent="0.2">
      <c r="B153" s="118"/>
      <c r="D153" s="89"/>
      <c r="E153" s="89"/>
      <c r="F153" s="89"/>
      <c r="G153" s="89"/>
      <c r="H153" s="89"/>
      <c r="I153" s="89"/>
      <c r="J153" s="89"/>
      <c r="K153" s="89"/>
      <c r="L153" s="394"/>
    </row>
    <row r="154" spans="1:54" s="109" customFormat="1" ht="21" x14ac:dyDescent="0.2">
      <c r="A154" s="57"/>
      <c r="B154" s="110" t="s">
        <v>122</v>
      </c>
      <c r="C154" s="111"/>
      <c r="D154" s="374" t="s">
        <v>98</v>
      </c>
      <c r="E154" s="384"/>
      <c r="F154" s="384"/>
      <c r="G154" s="385"/>
      <c r="H154" s="377" t="s">
        <v>99</v>
      </c>
      <c r="I154" s="386"/>
      <c r="J154" s="386"/>
      <c r="K154" s="387"/>
      <c r="L154" s="395"/>
      <c r="M154" s="392"/>
      <c r="N154" s="399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60"/>
      <c r="AP154" s="60"/>
      <c r="AQ154" s="60"/>
      <c r="AR154" s="60"/>
      <c r="AS154" s="60"/>
      <c r="AT154" s="60"/>
      <c r="AU154" s="60"/>
      <c r="AV154" s="60"/>
      <c r="AW154" s="60"/>
      <c r="AX154" s="60"/>
      <c r="AY154" s="60"/>
      <c r="AZ154" s="60"/>
      <c r="BA154" s="60"/>
      <c r="BB154" s="60"/>
    </row>
    <row r="155" spans="1:54" x14ac:dyDescent="0.2">
      <c r="B155" s="119"/>
      <c r="C155" s="68" t="s">
        <v>105</v>
      </c>
      <c r="D155" s="77">
        <v>0</v>
      </c>
      <c r="E155" s="78">
        <v>0</v>
      </c>
      <c r="F155" s="78">
        <v>0</v>
      </c>
      <c r="G155" s="79">
        <v>0</v>
      </c>
      <c r="H155" s="120">
        <v>0</v>
      </c>
      <c r="I155" s="121">
        <v>0</v>
      </c>
      <c r="J155" s="121">
        <v>0</v>
      </c>
      <c r="K155" s="122">
        <v>0</v>
      </c>
      <c r="L155" s="393"/>
      <c r="M155" s="405"/>
      <c r="Q155" s="59">
        <v>362</v>
      </c>
      <c r="S155" s="61">
        <v>362</v>
      </c>
    </row>
    <row r="156" spans="1:54" x14ac:dyDescent="0.2">
      <c r="B156" s="119"/>
      <c r="C156" s="70" t="s">
        <v>115</v>
      </c>
      <c r="D156" s="112">
        <v>0</v>
      </c>
      <c r="E156" s="113">
        <v>0</v>
      </c>
      <c r="F156" s="113">
        <v>0</v>
      </c>
      <c r="G156" s="114">
        <v>0</v>
      </c>
      <c r="H156" s="115">
        <v>0</v>
      </c>
      <c r="I156" s="116">
        <v>0</v>
      </c>
      <c r="J156" s="116">
        <v>0</v>
      </c>
      <c r="K156" s="117">
        <v>0</v>
      </c>
      <c r="L156" s="393"/>
      <c r="M156" s="405"/>
    </row>
    <row r="157" spans="1:54" x14ac:dyDescent="0.2">
      <c r="B157" s="119" t="s">
        <v>109</v>
      </c>
      <c r="C157" s="70" t="s">
        <v>110</v>
      </c>
      <c r="D157" s="77">
        <v>0</v>
      </c>
      <c r="E157" s="78">
        <v>0</v>
      </c>
      <c r="F157" s="78">
        <v>0</v>
      </c>
      <c r="G157" s="79">
        <v>0</v>
      </c>
      <c r="H157" s="80">
        <v>0</v>
      </c>
      <c r="I157" s="81">
        <v>0</v>
      </c>
      <c r="J157" s="81">
        <v>0</v>
      </c>
      <c r="K157" s="82">
        <v>0</v>
      </c>
      <c r="L157" s="393"/>
      <c r="M157" s="405"/>
      <c r="Q157" s="59">
        <v>377</v>
      </c>
      <c r="S157" s="61">
        <v>377</v>
      </c>
    </row>
    <row r="158" spans="1:54" x14ac:dyDescent="0.2">
      <c r="B158" s="119"/>
      <c r="C158" s="70" t="s">
        <v>111</v>
      </c>
      <c r="D158" s="77">
        <v>0</v>
      </c>
      <c r="E158" s="78">
        <v>0</v>
      </c>
      <c r="F158" s="78">
        <v>0</v>
      </c>
      <c r="G158" s="79">
        <v>0</v>
      </c>
      <c r="H158" s="80">
        <v>0</v>
      </c>
      <c r="I158" s="81">
        <v>0</v>
      </c>
      <c r="J158" s="81">
        <v>0</v>
      </c>
      <c r="K158" s="82">
        <v>0</v>
      </c>
      <c r="L158" s="393"/>
      <c r="M158" s="405"/>
      <c r="Q158" s="59">
        <v>378</v>
      </c>
      <c r="S158" s="61">
        <v>378</v>
      </c>
    </row>
    <row r="159" spans="1:54" x14ac:dyDescent="0.2">
      <c r="B159" s="119"/>
      <c r="C159" s="70" t="s">
        <v>45</v>
      </c>
      <c r="D159" s="77">
        <v>0</v>
      </c>
      <c r="E159" s="78">
        <v>0</v>
      </c>
      <c r="F159" s="78">
        <v>0</v>
      </c>
      <c r="G159" s="79">
        <v>0</v>
      </c>
      <c r="H159" s="80">
        <v>0</v>
      </c>
      <c r="I159" s="81">
        <v>0</v>
      </c>
      <c r="J159" s="81">
        <v>0</v>
      </c>
      <c r="K159" s="82">
        <v>0</v>
      </c>
      <c r="L159" s="393"/>
      <c r="M159" s="405"/>
      <c r="Q159" s="59">
        <v>379</v>
      </c>
      <c r="S159" s="61">
        <v>379</v>
      </c>
    </row>
    <row r="160" spans="1:54" x14ac:dyDescent="0.2">
      <c r="A160" s="57">
        <v>12</v>
      </c>
      <c r="B160" s="119"/>
      <c r="C160" s="70" t="s">
        <v>46</v>
      </c>
      <c r="D160" s="77">
        <v>0</v>
      </c>
      <c r="E160" s="78">
        <v>0</v>
      </c>
      <c r="F160" s="78">
        <v>0</v>
      </c>
      <c r="G160" s="79">
        <v>0</v>
      </c>
      <c r="H160" s="80">
        <v>0</v>
      </c>
      <c r="I160" s="81">
        <v>0</v>
      </c>
      <c r="J160" s="81">
        <v>0</v>
      </c>
      <c r="K160" s="82">
        <v>0</v>
      </c>
      <c r="L160" s="393"/>
      <c r="M160" s="405"/>
      <c r="Q160" s="59">
        <v>380</v>
      </c>
      <c r="S160" s="61">
        <v>380</v>
      </c>
    </row>
    <row r="161" spans="1:54" x14ac:dyDescent="0.2">
      <c r="B161" s="123" t="s">
        <v>113</v>
      </c>
      <c r="C161" s="91" t="s">
        <v>110</v>
      </c>
      <c r="D161" s="92">
        <v>0</v>
      </c>
      <c r="E161" s="93">
        <v>0</v>
      </c>
      <c r="F161" s="93">
        <v>0</v>
      </c>
      <c r="G161" s="94">
        <v>0</v>
      </c>
      <c r="H161" s="95">
        <v>0</v>
      </c>
      <c r="I161" s="96">
        <v>0</v>
      </c>
      <c r="J161" s="96">
        <v>0</v>
      </c>
      <c r="K161" s="97">
        <v>0</v>
      </c>
      <c r="L161" s="395"/>
      <c r="M161" s="392"/>
    </row>
    <row r="162" spans="1:54" x14ac:dyDescent="0.2">
      <c r="B162" s="123"/>
      <c r="C162" s="91" t="s">
        <v>111</v>
      </c>
      <c r="D162" s="92">
        <v>0</v>
      </c>
      <c r="E162" s="93">
        <v>0</v>
      </c>
      <c r="F162" s="93">
        <v>0</v>
      </c>
      <c r="G162" s="94">
        <v>0</v>
      </c>
      <c r="H162" s="95">
        <v>0</v>
      </c>
      <c r="I162" s="96">
        <v>0</v>
      </c>
      <c r="J162" s="96">
        <v>0</v>
      </c>
      <c r="K162" s="97">
        <v>0</v>
      </c>
      <c r="L162" s="395"/>
      <c r="M162" s="392"/>
    </row>
    <row r="163" spans="1:54" x14ac:dyDescent="0.2">
      <c r="B163" s="123"/>
      <c r="C163" s="91" t="s">
        <v>45</v>
      </c>
      <c r="D163" s="92">
        <v>0</v>
      </c>
      <c r="E163" s="93">
        <v>0</v>
      </c>
      <c r="F163" s="93">
        <v>0</v>
      </c>
      <c r="G163" s="94">
        <v>0</v>
      </c>
      <c r="H163" s="95">
        <v>0</v>
      </c>
      <c r="I163" s="96">
        <v>0</v>
      </c>
      <c r="J163" s="96">
        <v>0</v>
      </c>
      <c r="K163" s="97">
        <v>0</v>
      </c>
      <c r="L163" s="395"/>
      <c r="M163" s="392"/>
    </row>
    <row r="164" spans="1:54" x14ac:dyDescent="0.2">
      <c r="B164" s="124"/>
      <c r="C164" s="101" t="s">
        <v>46</v>
      </c>
      <c r="D164" s="102">
        <v>0</v>
      </c>
      <c r="E164" s="103">
        <v>0</v>
      </c>
      <c r="F164" s="103">
        <v>0</v>
      </c>
      <c r="G164" s="104">
        <v>0</v>
      </c>
      <c r="H164" s="105">
        <v>0</v>
      </c>
      <c r="I164" s="106">
        <v>0</v>
      </c>
      <c r="J164" s="106">
        <v>0</v>
      </c>
      <c r="K164" s="107">
        <v>0</v>
      </c>
      <c r="L164" s="395"/>
      <c r="M164" s="392"/>
    </row>
    <row r="165" spans="1:54" x14ac:dyDescent="0.2">
      <c r="B165" s="118"/>
      <c r="D165" s="89"/>
      <c r="E165" s="89"/>
      <c r="F165" s="89"/>
      <c r="G165" s="89"/>
      <c r="H165" s="89"/>
      <c r="I165" s="89"/>
      <c r="J165" s="89"/>
      <c r="K165" s="89"/>
      <c r="L165" s="394"/>
    </row>
    <row r="166" spans="1:54" s="109" customFormat="1" ht="21" x14ac:dyDescent="0.2">
      <c r="A166" s="57"/>
      <c r="B166" s="110" t="s">
        <v>122</v>
      </c>
      <c r="C166" s="111"/>
      <c r="D166" s="374" t="s">
        <v>98</v>
      </c>
      <c r="E166" s="384"/>
      <c r="F166" s="384"/>
      <c r="G166" s="385"/>
      <c r="H166" s="377" t="s">
        <v>99</v>
      </c>
      <c r="I166" s="386"/>
      <c r="J166" s="386"/>
      <c r="K166" s="387"/>
      <c r="L166" s="395"/>
      <c r="M166" s="392"/>
      <c r="N166" s="399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60"/>
      <c r="AN166" s="60"/>
      <c r="AO166" s="60"/>
      <c r="AP166" s="60"/>
      <c r="AQ166" s="60"/>
      <c r="AR166" s="60"/>
      <c r="AS166" s="60"/>
      <c r="AT166" s="60"/>
      <c r="AU166" s="60"/>
      <c r="AV166" s="60"/>
      <c r="AW166" s="60"/>
      <c r="AX166" s="60"/>
      <c r="AY166" s="60"/>
      <c r="AZ166" s="60"/>
      <c r="BA166" s="60"/>
      <c r="BB166" s="60"/>
    </row>
    <row r="167" spans="1:54" x14ac:dyDescent="0.2">
      <c r="B167" s="119"/>
      <c r="C167" s="68" t="s">
        <v>105</v>
      </c>
      <c r="D167" s="77">
        <v>0</v>
      </c>
      <c r="E167" s="78">
        <v>0</v>
      </c>
      <c r="F167" s="78">
        <v>0</v>
      </c>
      <c r="G167" s="79">
        <v>0</v>
      </c>
      <c r="H167" s="120">
        <v>0</v>
      </c>
      <c r="I167" s="121">
        <v>0</v>
      </c>
      <c r="J167" s="121">
        <v>0</v>
      </c>
      <c r="K167" s="122">
        <v>0</v>
      </c>
      <c r="L167" s="393"/>
      <c r="M167" s="405"/>
      <c r="Q167" s="59">
        <v>389</v>
      </c>
      <c r="S167" s="61">
        <v>389</v>
      </c>
    </row>
    <row r="168" spans="1:54" x14ac:dyDescent="0.2">
      <c r="B168" s="119"/>
      <c r="C168" s="70" t="s">
        <v>115</v>
      </c>
      <c r="D168" s="112">
        <v>0</v>
      </c>
      <c r="E168" s="113">
        <v>0</v>
      </c>
      <c r="F168" s="113">
        <v>0</v>
      </c>
      <c r="G168" s="114">
        <v>0</v>
      </c>
      <c r="H168" s="115">
        <v>0</v>
      </c>
      <c r="I168" s="116">
        <v>0</v>
      </c>
      <c r="J168" s="116">
        <v>0</v>
      </c>
      <c r="K168" s="117">
        <v>0</v>
      </c>
      <c r="L168" s="393"/>
      <c r="M168" s="405"/>
    </row>
    <row r="169" spans="1:54" x14ac:dyDescent="0.2">
      <c r="B169" s="119" t="s">
        <v>109</v>
      </c>
      <c r="C169" s="70" t="s">
        <v>110</v>
      </c>
      <c r="D169" s="77">
        <v>0</v>
      </c>
      <c r="E169" s="78">
        <v>0</v>
      </c>
      <c r="F169" s="78">
        <v>0</v>
      </c>
      <c r="G169" s="79">
        <v>0</v>
      </c>
      <c r="H169" s="80">
        <v>0</v>
      </c>
      <c r="I169" s="81">
        <v>0</v>
      </c>
      <c r="J169" s="81">
        <v>0</v>
      </c>
      <c r="K169" s="82">
        <v>0</v>
      </c>
      <c r="L169" s="393"/>
      <c r="M169" s="405"/>
      <c r="Q169" s="59">
        <v>404</v>
      </c>
      <c r="S169" s="61">
        <v>404</v>
      </c>
    </row>
    <row r="170" spans="1:54" x14ac:dyDescent="0.2">
      <c r="B170" s="119"/>
      <c r="C170" s="70" t="s">
        <v>111</v>
      </c>
      <c r="D170" s="77">
        <v>0</v>
      </c>
      <c r="E170" s="78">
        <v>0</v>
      </c>
      <c r="F170" s="78">
        <v>0</v>
      </c>
      <c r="G170" s="79">
        <v>0</v>
      </c>
      <c r="H170" s="80">
        <v>0</v>
      </c>
      <c r="I170" s="81">
        <v>0</v>
      </c>
      <c r="J170" s="81">
        <v>0</v>
      </c>
      <c r="K170" s="82">
        <v>0</v>
      </c>
      <c r="L170" s="393"/>
      <c r="M170" s="405"/>
      <c r="Q170" s="59">
        <v>405</v>
      </c>
      <c r="S170" s="61">
        <v>405</v>
      </c>
    </row>
    <row r="171" spans="1:54" x14ac:dyDescent="0.2">
      <c r="A171" s="57">
        <v>13</v>
      </c>
      <c r="B171" s="119"/>
      <c r="C171" s="70" t="s">
        <v>45</v>
      </c>
      <c r="D171" s="77">
        <v>0</v>
      </c>
      <c r="E171" s="78">
        <v>0</v>
      </c>
      <c r="F171" s="78">
        <v>0</v>
      </c>
      <c r="G171" s="79">
        <v>0</v>
      </c>
      <c r="H171" s="80">
        <v>0</v>
      </c>
      <c r="I171" s="81">
        <v>0</v>
      </c>
      <c r="J171" s="81">
        <v>0</v>
      </c>
      <c r="K171" s="82">
        <v>0</v>
      </c>
      <c r="L171" s="393"/>
      <c r="M171" s="405"/>
      <c r="Q171" s="59">
        <v>406</v>
      </c>
      <c r="S171" s="61">
        <v>406</v>
      </c>
    </row>
    <row r="172" spans="1:54" x14ac:dyDescent="0.2">
      <c r="B172" s="119"/>
      <c r="C172" s="70" t="s">
        <v>46</v>
      </c>
      <c r="D172" s="77">
        <v>0</v>
      </c>
      <c r="E172" s="78">
        <v>0</v>
      </c>
      <c r="F172" s="78">
        <v>0</v>
      </c>
      <c r="G172" s="79">
        <v>0</v>
      </c>
      <c r="H172" s="80">
        <v>0</v>
      </c>
      <c r="I172" s="81">
        <v>0</v>
      </c>
      <c r="J172" s="81">
        <v>0</v>
      </c>
      <c r="K172" s="82">
        <v>0</v>
      </c>
      <c r="L172" s="393"/>
      <c r="M172" s="405"/>
      <c r="Q172" s="59">
        <v>407</v>
      </c>
      <c r="S172" s="61">
        <v>407</v>
      </c>
    </row>
    <row r="173" spans="1:54" x14ac:dyDescent="0.2">
      <c r="B173" s="123" t="s">
        <v>113</v>
      </c>
      <c r="C173" s="91" t="s">
        <v>110</v>
      </c>
      <c r="D173" s="92">
        <v>0</v>
      </c>
      <c r="E173" s="93">
        <v>0</v>
      </c>
      <c r="F173" s="93">
        <v>0</v>
      </c>
      <c r="G173" s="94">
        <v>0</v>
      </c>
      <c r="H173" s="95">
        <v>0</v>
      </c>
      <c r="I173" s="96">
        <v>0</v>
      </c>
      <c r="J173" s="96">
        <v>0</v>
      </c>
      <c r="K173" s="97">
        <v>0</v>
      </c>
      <c r="L173" s="395"/>
      <c r="M173" s="392"/>
    </row>
    <row r="174" spans="1:54" x14ac:dyDescent="0.2">
      <c r="B174" s="123"/>
      <c r="C174" s="91" t="s">
        <v>111</v>
      </c>
      <c r="D174" s="92">
        <v>0</v>
      </c>
      <c r="E174" s="93">
        <v>0</v>
      </c>
      <c r="F174" s="93">
        <v>0</v>
      </c>
      <c r="G174" s="94">
        <v>0</v>
      </c>
      <c r="H174" s="95">
        <v>0</v>
      </c>
      <c r="I174" s="96">
        <v>0</v>
      </c>
      <c r="J174" s="96">
        <v>0</v>
      </c>
      <c r="K174" s="97">
        <v>0</v>
      </c>
      <c r="L174" s="395"/>
      <c r="M174" s="392"/>
    </row>
    <row r="175" spans="1:54" x14ac:dyDescent="0.2">
      <c r="B175" s="123"/>
      <c r="C175" s="91" t="s">
        <v>45</v>
      </c>
      <c r="D175" s="92">
        <v>0</v>
      </c>
      <c r="E175" s="93">
        <v>0</v>
      </c>
      <c r="F175" s="93">
        <v>0</v>
      </c>
      <c r="G175" s="94">
        <v>0</v>
      </c>
      <c r="H175" s="95">
        <v>0</v>
      </c>
      <c r="I175" s="96">
        <v>0</v>
      </c>
      <c r="J175" s="96">
        <v>0</v>
      </c>
      <c r="K175" s="97">
        <v>0</v>
      </c>
      <c r="L175" s="395"/>
      <c r="M175" s="392"/>
    </row>
    <row r="176" spans="1:54" x14ac:dyDescent="0.2">
      <c r="B176" s="124"/>
      <c r="C176" s="101" t="s">
        <v>46</v>
      </c>
      <c r="D176" s="102">
        <v>0</v>
      </c>
      <c r="E176" s="103">
        <v>0</v>
      </c>
      <c r="F176" s="103">
        <v>0</v>
      </c>
      <c r="G176" s="104">
        <v>0</v>
      </c>
      <c r="H176" s="105">
        <v>0</v>
      </c>
      <c r="I176" s="106">
        <v>0</v>
      </c>
      <c r="J176" s="106">
        <v>0</v>
      </c>
      <c r="K176" s="107">
        <v>0</v>
      </c>
      <c r="L176" s="395"/>
      <c r="M176" s="392"/>
    </row>
    <row r="177" spans="1:54" x14ac:dyDescent="0.2">
      <c r="B177" s="118"/>
      <c r="D177" s="89"/>
      <c r="E177" s="89"/>
      <c r="F177" s="89"/>
      <c r="G177" s="89"/>
      <c r="H177" s="89"/>
      <c r="I177" s="89"/>
      <c r="J177" s="89"/>
      <c r="K177" s="89"/>
      <c r="L177" s="394"/>
    </row>
    <row r="178" spans="1:54" s="109" customFormat="1" ht="21" x14ac:dyDescent="0.2">
      <c r="A178" s="57"/>
      <c r="B178" s="110" t="s">
        <v>122</v>
      </c>
      <c r="C178" s="111"/>
      <c r="D178" s="374" t="s">
        <v>98</v>
      </c>
      <c r="E178" s="384"/>
      <c r="F178" s="384"/>
      <c r="G178" s="385"/>
      <c r="H178" s="377" t="s">
        <v>99</v>
      </c>
      <c r="I178" s="386"/>
      <c r="J178" s="386"/>
      <c r="K178" s="387"/>
      <c r="L178" s="395"/>
      <c r="M178" s="392"/>
      <c r="N178" s="399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60"/>
      <c r="AP178" s="60"/>
      <c r="AQ178" s="60"/>
      <c r="AR178" s="60"/>
      <c r="AS178" s="60"/>
      <c r="AT178" s="60"/>
      <c r="AU178" s="60"/>
      <c r="AV178" s="60"/>
      <c r="AW178" s="60"/>
      <c r="AX178" s="60"/>
      <c r="AY178" s="60"/>
      <c r="AZ178" s="60"/>
      <c r="BA178" s="60"/>
      <c r="BB178" s="60"/>
    </row>
    <row r="179" spans="1:54" x14ac:dyDescent="0.2">
      <c r="B179" s="119"/>
      <c r="C179" s="68" t="s">
        <v>105</v>
      </c>
      <c r="D179" s="77">
        <v>0</v>
      </c>
      <c r="E179" s="78">
        <v>0</v>
      </c>
      <c r="F179" s="78">
        <v>0</v>
      </c>
      <c r="G179" s="79">
        <v>0</v>
      </c>
      <c r="H179" s="120">
        <v>0</v>
      </c>
      <c r="I179" s="121">
        <v>0</v>
      </c>
      <c r="J179" s="121">
        <v>0</v>
      </c>
      <c r="K179" s="122">
        <v>0</v>
      </c>
      <c r="L179" s="393"/>
      <c r="M179" s="405"/>
      <c r="Q179" s="59">
        <v>416</v>
      </c>
      <c r="S179" s="61">
        <v>416</v>
      </c>
    </row>
    <row r="180" spans="1:54" x14ac:dyDescent="0.2">
      <c r="B180" s="119"/>
      <c r="C180" s="70" t="s">
        <v>115</v>
      </c>
      <c r="D180" s="112">
        <v>0</v>
      </c>
      <c r="E180" s="113">
        <v>0</v>
      </c>
      <c r="F180" s="113">
        <v>0</v>
      </c>
      <c r="G180" s="114">
        <v>0</v>
      </c>
      <c r="H180" s="115">
        <v>0</v>
      </c>
      <c r="I180" s="116">
        <v>0</v>
      </c>
      <c r="J180" s="116">
        <v>0</v>
      </c>
      <c r="K180" s="117">
        <v>0</v>
      </c>
      <c r="L180" s="393"/>
      <c r="M180" s="405"/>
    </row>
    <row r="181" spans="1:54" x14ac:dyDescent="0.2">
      <c r="B181" s="119" t="s">
        <v>109</v>
      </c>
      <c r="C181" s="70" t="s">
        <v>110</v>
      </c>
      <c r="D181" s="77">
        <v>0</v>
      </c>
      <c r="E181" s="78">
        <v>0</v>
      </c>
      <c r="F181" s="78">
        <v>0</v>
      </c>
      <c r="G181" s="79">
        <v>0</v>
      </c>
      <c r="H181" s="80">
        <v>0</v>
      </c>
      <c r="I181" s="81">
        <v>0</v>
      </c>
      <c r="J181" s="81">
        <v>0</v>
      </c>
      <c r="K181" s="82">
        <v>0</v>
      </c>
      <c r="L181" s="393"/>
      <c r="M181" s="405"/>
      <c r="Q181" s="59">
        <v>431</v>
      </c>
      <c r="S181" s="61">
        <v>431</v>
      </c>
    </row>
    <row r="182" spans="1:54" x14ac:dyDescent="0.2">
      <c r="B182" s="119"/>
      <c r="C182" s="70" t="s">
        <v>111</v>
      </c>
      <c r="D182" s="77">
        <v>0</v>
      </c>
      <c r="E182" s="78">
        <v>0</v>
      </c>
      <c r="F182" s="78">
        <v>0</v>
      </c>
      <c r="G182" s="79">
        <v>0</v>
      </c>
      <c r="H182" s="80">
        <v>0</v>
      </c>
      <c r="I182" s="81">
        <v>0</v>
      </c>
      <c r="J182" s="81">
        <v>0</v>
      </c>
      <c r="K182" s="82">
        <v>0</v>
      </c>
      <c r="L182" s="393"/>
      <c r="M182" s="405"/>
      <c r="Q182" s="59">
        <v>432</v>
      </c>
      <c r="S182" s="61">
        <v>432</v>
      </c>
    </row>
    <row r="183" spans="1:54" x14ac:dyDescent="0.2">
      <c r="A183" s="57">
        <v>14</v>
      </c>
      <c r="B183" s="119"/>
      <c r="C183" s="70" t="s">
        <v>45</v>
      </c>
      <c r="D183" s="77">
        <v>0</v>
      </c>
      <c r="E183" s="78">
        <v>0</v>
      </c>
      <c r="F183" s="78">
        <v>0</v>
      </c>
      <c r="G183" s="79">
        <v>0</v>
      </c>
      <c r="H183" s="80">
        <v>0</v>
      </c>
      <c r="I183" s="81">
        <v>0</v>
      </c>
      <c r="J183" s="81">
        <v>0</v>
      </c>
      <c r="K183" s="82">
        <v>0</v>
      </c>
      <c r="L183" s="393"/>
      <c r="M183" s="405"/>
      <c r="Q183" s="59">
        <v>433</v>
      </c>
      <c r="S183" s="61">
        <v>433</v>
      </c>
    </row>
    <row r="184" spans="1:54" x14ac:dyDescent="0.2">
      <c r="B184" s="119"/>
      <c r="C184" s="70" t="s">
        <v>46</v>
      </c>
      <c r="D184" s="77">
        <v>0</v>
      </c>
      <c r="E184" s="78">
        <v>0</v>
      </c>
      <c r="F184" s="78">
        <v>0</v>
      </c>
      <c r="G184" s="79">
        <v>0</v>
      </c>
      <c r="H184" s="80">
        <v>0</v>
      </c>
      <c r="I184" s="81">
        <v>0</v>
      </c>
      <c r="J184" s="81">
        <v>0</v>
      </c>
      <c r="K184" s="82">
        <v>0</v>
      </c>
      <c r="L184" s="393"/>
      <c r="M184" s="405"/>
      <c r="Q184" s="59">
        <v>434</v>
      </c>
      <c r="S184" s="61">
        <v>434</v>
      </c>
    </row>
    <row r="185" spans="1:54" x14ac:dyDescent="0.2">
      <c r="B185" s="123" t="s">
        <v>113</v>
      </c>
      <c r="C185" s="91" t="s">
        <v>110</v>
      </c>
      <c r="D185" s="92">
        <v>0</v>
      </c>
      <c r="E185" s="93">
        <v>0</v>
      </c>
      <c r="F185" s="93">
        <v>0</v>
      </c>
      <c r="G185" s="94">
        <v>0</v>
      </c>
      <c r="H185" s="95">
        <v>0</v>
      </c>
      <c r="I185" s="96">
        <v>0</v>
      </c>
      <c r="J185" s="96">
        <v>0</v>
      </c>
      <c r="K185" s="97">
        <v>0</v>
      </c>
      <c r="L185" s="395"/>
      <c r="M185" s="392"/>
    </row>
    <row r="186" spans="1:54" x14ac:dyDescent="0.2">
      <c r="B186" s="123"/>
      <c r="C186" s="91" t="s">
        <v>111</v>
      </c>
      <c r="D186" s="92">
        <v>0</v>
      </c>
      <c r="E186" s="93">
        <v>0</v>
      </c>
      <c r="F186" s="93">
        <v>0</v>
      </c>
      <c r="G186" s="94">
        <v>0</v>
      </c>
      <c r="H186" s="95">
        <v>0</v>
      </c>
      <c r="I186" s="96">
        <v>0</v>
      </c>
      <c r="J186" s="96">
        <v>0</v>
      </c>
      <c r="K186" s="97">
        <v>0</v>
      </c>
      <c r="L186" s="395"/>
      <c r="M186" s="392"/>
    </row>
    <row r="187" spans="1:54" x14ac:dyDescent="0.2">
      <c r="B187" s="123"/>
      <c r="C187" s="91" t="s">
        <v>45</v>
      </c>
      <c r="D187" s="92">
        <v>0</v>
      </c>
      <c r="E187" s="93">
        <v>0</v>
      </c>
      <c r="F187" s="93">
        <v>0</v>
      </c>
      <c r="G187" s="94">
        <v>0</v>
      </c>
      <c r="H187" s="95">
        <v>0</v>
      </c>
      <c r="I187" s="96">
        <v>0</v>
      </c>
      <c r="J187" s="96">
        <v>0</v>
      </c>
      <c r="K187" s="97">
        <v>0</v>
      </c>
      <c r="L187" s="395"/>
      <c r="M187" s="392"/>
    </row>
    <row r="188" spans="1:54" x14ac:dyDescent="0.2">
      <c r="B188" s="124"/>
      <c r="C188" s="101" t="s">
        <v>46</v>
      </c>
      <c r="D188" s="102">
        <v>0</v>
      </c>
      <c r="E188" s="103">
        <v>0</v>
      </c>
      <c r="F188" s="103">
        <v>0</v>
      </c>
      <c r="G188" s="104">
        <v>0</v>
      </c>
      <c r="H188" s="105">
        <v>0</v>
      </c>
      <c r="I188" s="106">
        <v>0</v>
      </c>
      <c r="J188" s="106">
        <v>0</v>
      </c>
      <c r="K188" s="107">
        <v>0</v>
      </c>
      <c r="L188" s="395"/>
      <c r="M188" s="392"/>
    </row>
    <row r="189" spans="1:54" x14ac:dyDescent="0.2">
      <c r="B189" s="118"/>
      <c r="D189" s="89"/>
      <c r="E189" s="89"/>
      <c r="F189" s="89"/>
      <c r="G189" s="89"/>
      <c r="H189" s="89"/>
      <c r="I189" s="89"/>
      <c r="J189" s="89"/>
      <c r="K189" s="89"/>
      <c r="L189" s="394"/>
    </row>
    <row r="190" spans="1:54" s="109" customFormat="1" ht="21" x14ac:dyDescent="0.2">
      <c r="A190" s="57"/>
      <c r="B190" s="110" t="s">
        <v>122</v>
      </c>
      <c r="C190" s="111"/>
      <c r="D190" s="374" t="s">
        <v>98</v>
      </c>
      <c r="E190" s="384"/>
      <c r="F190" s="384"/>
      <c r="G190" s="385"/>
      <c r="H190" s="377" t="s">
        <v>99</v>
      </c>
      <c r="I190" s="386"/>
      <c r="J190" s="386"/>
      <c r="K190" s="387"/>
      <c r="L190" s="395"/>
      <c r="M190" s="392"/>
      <c r="N190" s="399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60"/>
      <c r="AN190" s="60"/>
      <c r="AO190" s="60"/>
      <c r="AP190" s="60"/>
      <c r="AQ190" s="60"/>
      <c r="AR190" s="60"/>
      <c r="AS190" s="60"/>
      <c r="AT190" s="60"/>
      <c r="AU190" s="60"/>
      <c r="AV190" s="60"/>
      <c r="AW190" s="60"/>
      <c r="AX190" s="60"/>
      <c r="AY190" s="60"/>
      <c r="AZ190" s="60"/>
      <c r="BA190" s="60"/>
      <c r="BB190" s="60"/>
    </row>
    <row r="191" spans="1:54" x14ac:dyDescent="0.2">
      <c r="B191" s="119"/>
      <c r="C191" s="68" t="s">
        <v>105</v>
      </c>
      <c r="D191" s="77">
        <v>0</v>
      </c>
      <c r="E191" s="78">
        <v>0</v>
      </c>
      <c r="F191" s="78">
        <v>0</v>
      </c>
      <c r="G191" s="79">
        <v>0</v>
      </c>
      <c r="H191" s="120">
        <v>0</v>
      </c>
      <c r="I191" s="121">
        <v>0</v>
      </c>
      <c r="J191" s="121">
        <v>0</v>
      </c>
      <c r="K191" s="122">
        <v>0</v>
      </c>
      <c r="L191" s="393"/>
      <c r="M191" s="405"/>
      <c r="Q191" s="59">
        <v>443</v>
      </c>
      <c r="S191" s="61">
        <v>443</v>
      </c>
    </row>
    <row r="192" spans="1:54" ht="12.75" customHeight="1" x14ac:dyDescent="0.2">
      <c r="B192" s="119"/>
      <c r="C192" s="70" t="s">
        <v>115</v>
      </c>
      <c r="D192" s="112">
        <v>0</v>
      </c>
      <c r="E192" s="113">
        <v>0</v>
      </c>
      <c r="F192" s="113">
        <v>0</v>
      </c>
      <c r="G192" s="114">
        <v>0</v>
      </c>
      <c r="H192" s="115">
        <v>0</v>
      </c>
      <c r="I192" s="116">
        <v>0</v>
      </c>
      <c r="J192" s="116">
        <v>0</v>
      </c>
      <c r="K192" s="117">
        <v>0</v>
      </c>
      <c r="L192" s="393"/>
      <c r="M192" s="405"/>
    </row>
    <row r="193" spans="1:54" ht="12.75" customHeight="1" x14ac:dyDescent="0.2">
      <c r="B193" s="119" t="s">
        <v>109</v>
      </c>
      <c r="C193" s="70" t="s">
        <v>110</v>
      </c>
      <c r="D193" s="77">
        <v>0</v>
      </c>
      <c r="E193" s="78">
        <v>0</v>
      </c>
      <c r="F193" s="78">
        <v>0</v>
      </c>
      <c r="G193" s="79">
        <v>0</v>
      </c>
      <c r="H193" s="80">
        <v>0</v>
      </c>
      <c r="I193" s="81">
        <v>0</v>
      </c>
      <c r="J193" s="81">
        <v>0</v>
      </c>
      <c r="K193" s="82">
        <v>0</v>
      </c>
      <c r="L193" s="393"/>
      <c r="M193" s="405"/>
      <c r="Q193" s="59">
        <v>458</v>
      </c>
      <c r="S193" s="61">
        <v>458</v>
      </c>
    </row>
    <row r="194" spans="1:54" ht="12.75" customHeight="1" x14ac:dyDescent="0.2">
      <c r="B194" s="119"/>
      <c r="C194" s="70" t="s">
        <v>111</v>
      </c>
      <c r="D194" s="77">
        <v>0</v>
      </c>
      <c r="E194" s="78">
        <v>0</v>
      </c>
      <c r="F194" s="78">
        <v>0</v>
      </c>
      <c r="G194" s="79">
        <v>0</v>
      </c>
      <c r="H194" s="80">
        <v>0</v>
      </c>
      <c r="I194" s="81">
        <v>0</v>
      </c>
      <c r="J194" s="81">
        <v>0</v>
      </c>
      <c r="K194" s="82">
        <v>0</v>
      </c>
      <c r="L194" s="393"/>
      <c r="M194" s="405"/>
      <c r="Q194" s="59">
        <v>459</v>
      </c>
      <c r="S194" s="61">
        <v>459</v>
      </c>
    </row>
    <row r="195" spans="1:54" ht="12.75" customHeight="1" x14ac:dyDescent="0.2">
      <c r="A195" s="57">
        <v>15</v>
      </c>
      <c r="B195" s="119"/>
      <c r="C195" s="70" t="s">
        <v>45</v>
      </c>
      <c r="D195" s="77">
        <v>0</v>
      </c>
      <c r="E195" s="78">
        <v>0</v>
      </c>
      <c r="F195" s="78">
        <v>0</v>
      </c>
      <c r="G195" s="79">
        <v>0</v>
      </c>
      <c r="H195" s="80">
        <v>0</v>
      </c>
      <c r="I195" s="81">
        <v>0</v>
      </c>
      <c r="J195" s="81">
        <v>0</v>
      </c>
      <c r="K195" s="82">
        <v>0</v>
      </c>
      <c r="L195" s="393"/>
      <c r="M195" s="405"/>
      <c r="Q195" s="59">
        <v>460</v>
      </c>
      <c r="S195" s="61">
        <v>460</v>
      </c>
    </row>
    <row r="196" spans="1:54" ht="12.75" customHeight="1" x14ac:dyDescent="0.2">
      <c r="B196" s="119"/>
      <c r="C196" s="70" t="s">
        <v>46</v>
      </c>
      <c r="D196" s="77">
        <v>0</v>
      </c>
      <c r="E196" s="78">
        <v>0</v>
      </c>
      <c r="F196" s="78">
        <v>0</v>
      </c>
      <c r="G196" s="79">
        <v>0</v>
      </c>
      <c r="H196" s="80">
        <v>0</v>
      </c>
      <c r="I196" s="81">
        <v>0</v>
      </c>
      <c r="J196" s="81">
        <v>0</v>
      </c>
      <c r="K196" s="82">
        <v>0</v>
      </c>
      <c r="L196" s="393"/>
      <c r="M196" s="405"/>
      <c r="Q196" s="59">
        <v>461</v>
      </c>
      <c r="S196" s="61">
        <v>461</v>
      </c>
    </row>
    <row r="197" spans="1:54" ht="12.75" customHeight="1" x14ac:dyDescent="0.2">
      <c r="B197" s="123" t="s">
        <v>113</v>
      </c>
      <c r="C197" s="91" t="s">
        <v>110</v>
      </c>
      <c r="D197" s="92">
        <v>0</v>
      </c>
      <c r="E197" s="93">
        <v>0</v>
      </c>
      <c r="F197" s="93">
        <v>0</v>
      </c>
      <c r="G197" s="94">
        <v>0</v>
      </c>
      <c r="H197" s="95">
        <v>0</v>
      </c>
      <c r="I197" s="96">
        <v>0</v>
      </c>
      <c r="J197" s="96">
        <v>0</v>
      </c>
      <c r="K197" s="97">
        <v>0</v>
      </c>
      <c r="L197" s="395"/>
      <c r="M197" s="392"/>
    </row>
    <row r="198" spans="1:54" ht="12.75" customHeight="1" x14ac:dyDescent="0.2">
      <c r="B198" s="123"/>
      <c r="C198" s="91" t="s">
        <v>111</v>
      </c>
      <c r="D198" s="92">
        <v>0</v>
      </c>
      <c r="E198" s="93">
        <v>0</v>
      </c>
      <c r="F198" s="93">
        <v>0</v>
      </c>
      <c r="G198" s="94">
        <v>0</v>
      </c>
      <c r="H198" s="95">
        <v>0</v>
      </c>
      <c r="I198" s="96">
        <v>0</v>
      </c>
      <c r="J198" s="96">
        <v>0</v>
      </c>
      <c r="K198" s="97">
        <v>0</v>
      </c>
      <c r="L198" s="395"/>
      <c r="M198" s="392"/>
    </row>
    <row r="199" spans="1:54" ht="12.75" customHeight="1" x14ac:dyDescent="0.2">
      <c r="B199" s="123"/>
      <c r="C199" s="91" t="s">
        <v>45</v>
      </c>
      <c r="D199" s="92">
        <v>0</v>
      </c>
      <c r="E199" s="93">
        <v>0</v>
      </c>
      <c r="F199" s="93">
        <v>0</v>
      </c>
      <c r="G199" s="94">
        <v>0</v>
      </c>
      <c r="H199" s="95">
        <v>0</v>
      </c>
      <c r="I199" s="96">
        <v>0</v>
      </c>
      <c r="J199" s="96">
        <v>0</v>
      </c>
      <c r="K199" s="97">
        <v>0</v>
      </c>
      <c r="L199" s="395"/>
      <c r="M199" s="392"/>
    </row>
    <row r="200" spans="1:54" x14ac:dyDescent="0.2">
      <c r="B200" s="124"/>
      <c r="C200" s="101" t="s">
        <v>46</v>
      </c>
      <c r="D200" s="102">
        <v>0</v>
      </c>
      <c r="E200" s="103">
        <v>0</v>
      </c>
      <c r="F200" s="103">
        <v>0</v>
      </c>
      <c r="G200" s="104">
        <v>0</v>
      </c>
      <c r="H200" s="105">
        <v>0</v>
      </c>
      <c r="I200" s="106">
        <v>0</v>
      </c>
      <c r="J200" s="106">
        <v>0</v>
      </c>
      <c r="K200" s="107">
        <v>0</v>
      </c>
      <c r="L200" s="395"/>
      <c r="M200" s="392"/>
    </row>
    <row r="201" spans="1:54" x14ac:dyDescent="0.2">
      <c r="B201" s="118"/>
      <c r="D201" s="89"/>
      <c r="E201" s="89"/>
      <c r="F201" s="89"/>
      <c r="G201" s="89"/>
      <c r="H201" s="89"/>
      <c r="I201" s="89"/>
      <c r="J201" s="89"/>
      <c r="K201" s="89"/>
      <c r="L201" s="394"/>
    </row>
    <row r="202" spans="1:54" s="109" customFormat="1" ht="21" x14ac:dyDescent="0.2">
      <c r="A202" s="57"/>
      <c r="B202" s="110" t="s">
        <v>122</v>
      </c>
      <c r="C202" s="111"/>
      <c r="D202" s="374" t="s">
        <v>98</v>
      </c>
      <c r="E202" s="384"/>
      <c r="F202" s="384"/>
      <c r="G202" s="385"/>
      <c r="H202" s="377" t="s">
        <v>99</v>
      </c>
      <c r="I202" s="386"/>
      <c r="J202" s="386"/>
      <c r="K202" s="387"/>
      <c r="L202" s="395"/>
      <c r="M202" s="392"/>
      <c r="N202" s="399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 s="60"/>
      <c r="AL202" s="60"/>
      <c r="AM202" s="60"/>
      <c r="AN202" s="60"/>
      <c r="AO202" s="60"/>
      <c r="AP202" s="60"/>
      <c r="AQ202" s="60"/>
      <c r="AR202" s="60"/>
      <c r="AS202" s="60"/>
      <c r="AT202" s="60"/>
      <c r="AU202" s="60"/>
      <c r="AV202" s="60"/>
      <c r="AW202" s="60"/>
      <c r="AX202" s="60"/>
      <c r="AY202" s="60"/>
      <c r="AZ202" s="60"/>
      <c r="BA202" s="60"/>
      <c r="BB202" s="60"/>
    </row>
    <row r="203" spans="1:54" x14ac:dyDescent="0.2">
      <c r="B203" s="119"/>
      <c r="C203" s="68" t="s">
        <v>105</v>
      </c>
      <c r="D203" s="77">
        <v>0</v>
      </c>
      <c r="E203" s="78">
        <v>0</v>
      </c>
      <c r="F203" s="78">
        <v>0</v>
      </c>
      <c r="G203" s="79">
        <v>0</v>
      </c>
      <c r="H203" s="120">
        <v>0</v>
      </c>
      <c r="I203" s="121">
        <v>0</v>
      </c>
      <c r="J203" s="121">
        <v>0</v>
      </c>
      <c r="K203" s="122">
        <v>0</v>
      </c>
      <c r="L203" s="393"/>
      <c r="M203" s="405"/>
      <c r="Q203" s="59">
        <v>470</v>
      </c>
      <c r="S203" s="61">
        <v>470</v>
      </c>
    </row>
    <row r="204" spans="1:54" x14ac:dyDescent="0.2">
      <c r="B204" s="119"/>
      <c r="C204" s="70" t="s">
        <v>115</v>
      </c>
      <c r="D204" s="112">
        <v>0</v>
      </c>
      <c r="E204" s="113">
        <v>0</v>
      </c>
      <c r="F204" s="113">
        <v>0</v>
      </c>
      <c r="G204" s="114">
        <v>0</v>
      </c>
      <c r="H204" s="115">
        <v>0</v>
      </c>
      <c r="I204" s="116">
        <v>0</v>
      </c>
      <c r="J204" s="116">
        <v>0</v>
      </c>
      <c r="K204" s="117">
        <v>0</v>
      </c>
      <c r="L204" s="393"/>
      <c r="M204" s="405"/>
    </row>
    <row r="205" spans="1:54" x14ac:dyDescent="0.2">
      <c r="B205" s="119" t="s">
        <v>109</v>
      </c>
      <c r="C205" s="70" t="s">
        <v>110</v>
      </c>
      <c r="D205" s="77">
        <v>0</v>
      </c>
      <c r="E205" s="78">
        <v>0</v>
      </c>
      <c r="F205" s="78">
        <v>0</v>
      </c>
      <c r="G205" s="79">
        <v>0</v>
      </c>
      <c r="H205" s="80">
        <v>0</v>
      </c>
      <c r="I205" s="81">
        <v>0</v>
      </c>
      <c r="J205" s="81">
        <v>0</v>
      </c>
      <c r="K205" s="82">
        <v>0</v>
      </c>
      <c r="L205" s="393"/>
      <c r="M205" s="405"/>
      <c r="Q205" s="59">
        <v>485</v>
      </c>
      <c r="S205" s="61">
        <v>485</v>
      </c>
    </row>
    <row r="206" spans="1:54" x14ac:dyDescent="0.2">
      <c r="B206" s="119"/>
      <c r="C206" s="70" t="s">
        <v>111</v>
      </c>
      <c r="D206" s="77">
        <v>0</v>
      </c>
      <c r="E206" s="78">
        <v>0</v>
      </c>
      <c r="F206" s="78">
        <v>0</v>
      </c>
      <c r="G206" s="79">
        <v>0</v>
      </c>
      <c r="H206" s="80">
        <v>0</v>
      </c>
      <c r="I206" s="81">
        <v>0</v>
      </c>
      <c r="J206" s="81">
        <v>0</v>
      </c>
      <c r="K206" s="82">
        <v>0</v>
      </c>
      <c r="L206" s="393"/>
      <c r="M206" s="405"/>
      <c r="Q206" s="59">
        <v>486</v>
      </c>
      <c r="S206" s="61">
        <v>486</v>
      </c>
    </row>
    <row r="207" spans="1:54" x14ac:dyDescent="0.2">
      <c r="A207" s="57">
        <v>16</v>
      </c>
      <c r="B207" s="119"/>
      <c r="C207" s="70" t="s">
        <v>45</v>
      </c>
      <c r="D207" s="77">
        <v>0</v>
      </c>
      <c r="E207" s="78">
        <v>0</v>
      </c>
      <c r="F207" s="78">
        <v>0</v>
      </c>
      <c r="G207" s="79">
        <v>0</v>
      </c>
      <c r="H207" s="80">
        <v>0</v>
      </c>
      <c r="I207" s="81">
        <v>0</v>
      </c>
      <c r="J207" s="81">
        <v>0</v>
      </c>
      <c r="K207" s="82">
        <v>0</v>
      </c>
      <c r="L207" s="393"/>
      <c r="M207" s="405"/>
      <c r="Q207" s="59">
        <v>487</v>
      </c>
      <c r="S207" s="61">
        <v>487</v>
      </c>
    </row>
    <row r="208" spans="1:54" x14ac:dyDescent="0.2">
      <c r="B208" s="119"/>
      <c r="C208" s="70" t="s">
        <v>46</v>
      </c>
      <c r="D208" s="77">
        <v>0</v>
      </c>
      <c r="E208" s="78">
        <v>0</v>
      </c>
      <c r="F208" s="78">
        <v>0</v>
      </c>
      <c r="G208" s="79">
        <v>0</v>
      </c>
      <c r="H208" s="80">
        <v>0</v>
      </c>
      <c r="I208" s="81">
        <v>0</v>
      </c>
      <c r="J208" s="81">
        <v>0</v>
      </c>
      <c r="K208" s="82">
        <v>0</v>
      </c>
      <c r="L208" s="393"/>
      <c r="M208" s="405"/>
      <c r="Q208" s="59">
        <v>488</v>
      </c>
      <c r="S208" s="61">
        <v>488</v>
      </c>
    </row>
    <row r="209" spans="1:54" x14ac:dyDescent="0.2">
      <c r="B209" s="123" t="s">
        <v>113</v>
      </c>
      <c r="C209" s="91" t="s">
        <v>110</v>
      </c>
      <c r="D209" s="92">
        <v>0</v>
      </c>
      <c r="E209" s="93">
        <v>0</v>
      </c>
      <c r="F209" s="93">
        <v>0</v>
      </c>
      <c r="G209" s="94">
        <v>0</v>
      </c>
      <c r="H209" s="95">
        <v>0</v>
      </c>
      <c r="I209" s="96">
        <v>0</v>
      </c>
      <c r="J209" s="96">
        <v>0</v>
      </c>
      <c r="K209" s="97">
        <v>0</v>
      </c>
      <c r="L209" s="395"/>
      <c r="M209" s="392"/>
    </row>
    <row r="210" spans="1:54" x14ac:dyDescent="0.2">
      <c r="B210" s="123"/>
      <c r="C210" s="91" t="s">
        <v>111</v>
      </c>
      <c r="D210" s="92">
        <v>0</v>
      </c>
      <c r="E210" s="93">
        <v>0</v>
      </c>
      <c r="F210" s="93">
        <v>0</v>
      </c>
      <c r="G210" s="94">
        <v>0</v>
      </c>
      <c r="H210" s="95">
        <v>0</v>
      </c>
      <c r="I210" s="96">
        <v>0</v>
      </c>
      <c r="J210" s="96">
        <v>0</v>
      </c>
      <c r="K210" s="97">
        <v>0</v>
      </c>
      <c r="L210" s="395"/>
      <c r="M210" s="392"/>
    </row>
    <row r="211" spans="1:54" x14ac:dyDescent="0.2">
      <c r="B211" s="123"/>
      <c r="C211" s="91" t="s">
        <v>45</v>
      </c>
      <c r="D211" s="92">
        <v>0</v>
      </c>
      <c r="E211" s="93">
        <v>0</v>
      </c>
      <c r="F211" s="93">
        <v>0</v>
      </c>
      <c r="G211" s="94">
        <v>0</v>
      </c>
      <c r="H211" s="95">
        <v>0</v>
      </c>
      <c r="I211" s="96">
        <v>0</v>
      </c>
      <c r="J211" s="96">
        <v>0</v>
      </c>
      <c r="K211" s="97">
        <v>0</v>
      </c>
      <c r="L211" s="395"/>
      <c r="M211" s="392"/>
    </row>
    <row r="212" spans="1:54" x14ac:dyDescent="0.2">
      <c r="B212" s="124"/>
      <c r="C212" s="101" t="s">
        <v>46</v>
      </c>
      <c r="D212" s="102">
        <v>0</v>
      </c>
      <c r="E212" s="103">
        <v>0</v>
      </c>
      <c r="F212" s="103">
        <v>0</v>
      </c>
      <c r="G212" s="104">
        <v>0</v>
      </c>
      <c r="H212" s="105">
        <v>0</v>
      </c>
      <c r="I212" s="106">
        <v>0</v>
      </c>
      <c r="J212" s="106">
        <v>0</v>
      </c>
      <c r="K212" s="107">
        <v>0</v>
      </c>
      <c r="L212" s="395"/>
      <c r="M212" s="392"/>
    </row>
    <row r="213" spans="1:54" x14ac:dyDescent="0.2">
      <c r="B213" s="118"/>
      <c r="D213" s="89"/>
      <c r="E213" s="89"/>
      <c r="F213" s="89"/>
      <c r="G213" s="89"/>
      <c r="H213" s="89"/>
      <c r="I213" s="89"/>
      <c r="J213" s="89"/>
      <c r="K213" s="89"/>
      <c r="L213" s="394"/>
    </row>
    <row r="214" spans="1:54" s="109" customFormat="1" ht="21" x14ac:dyDescent="0.2">
      <c r="A214" s="57"/>
      <c r="B214" s="110" t="s">
        <v>122</v>
      </c>
      <c r="C214" s="111"/>
      <c r="D214" s="374" t="s">
        <v>98</v>
      </c>
      <c r="E214" s="384"/>
      <c r="F214" s="384"/>
      <c r="G214" s="385"/>
      <c r="H214" s="377" t="s">
        <v>99</v>
      </c>
      <c r="I214" s="386"/>
      <c r="J214" s="386"/>
      <c r="K214" s="387"/>
      <c r="L214" s="395"/>
      <c r="M214" s="392"/>
      <c r="N214" s="399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  <c r="AQ214" s="60"/>
      <c r="AR214" s="60"/>
      <c r="AS214" s="60"/>
      <c r="AT214" s="60"/>
      <c r="AU214" s="60"/>
      <c r="AV214" s="60"/>
      <c r="AW214" s="60"/>
      <c r="AX214" s="60"/>
      <c r="AY214" s="60"/>
      <c r="AZ214" s="60"/>
      <c r="BA214" s="60"/>
      <c r="BB214" s="60"/>
    </row>
    <row r="215" spans="1:54" x14ac:dyDescent="0.2">
      <c r="B215" s="119"/>
      <c r="C215" s="68" t="s">
        <v>105</v>
      </c>
      <c r="D215" s="77">
        <v>0</v>
      </c>
      <c r="E215" s="78">
        <v>0</v>
      </c>
      <c r="F215" s="78">
        <v>0</v>
      </c>
      <c r="G215" s="79">
        <v>0</v>
      </c>
      <c r="H215" s="120">
        <v>0</v>
      </c>
      <c r="I215" s="121">
        <v>0</v>
      </c>
      <c r="J215" s="121">
        <v>0</v>
      </c>
      <c r="K215" s="122">
        <v>0</v>
      </c>
      <c r="L215" s="393"/>
      <c r="M215" s="405"/>
      <c r="Q215" s="59">
        <v>497</v>
      </c>
      <c r="S215" s="61">
        <v>497</v>
      </c>
    </row>
    <row r="216" spans="1:54" x14ac:dyDescent="0.2">
      <c r="B216" s="119"/>
      <c r="C216" s="70" t="s">
        <v>115</v>
      </c>
      <c r="D216" s="112">
        <v>0</v>
      </c>
      <c r="E216" s="113">
        <v>0</v>
      </c>
      <c r="F216" s="113">
        <v>0</v>
      </c>
      <c r="G216" s="114">
        <v>0</v>
      </c>
      <c r="H216" s="115">
        <v>0</v>
      </c>
      <c r="I216" s="116">
        <v>0</v>
      </c>
      <c r="J216" s="116">
        <v>0</v>
      </c>
      <c r="K216" s="117">
        <v>0</v>
      </c>
      <c r="L216" s="393"/>
      <c r="M216" s="405"/>
    </row>
    <row r="217" spans="1:54" x14ac:dyDescent="0.2">
      <c r="B217" s="119" t="s">
        <v>109</v>
      </c>
      <c r="C217" s="70" t="s">
        <v>110</v>
      </c>
      <c r="D217" s="77">
        <v>0</v>
      </c>
      <c r="E217" s="78">
        <v>0</v>
      </c>
      <c r="F217" s="78">
        <v>0</v>
      </c>
      <c r="G217" s="79">
        <v>0</v>
      </c>
      <c r="H217" s="80">
        <v>0</v>
      </c>
      <c r="I217" s="81">
        <v>0</v>
      </c>
      <c r="J217" s="81">
        <v>0</v>
      </c>
      <c r="K217" s="82">
        <v>0</v>
      </c>
      <c r="L217" s="393"/>
      <c r="M217" s="405"/>
      <c r="Q217" s="59">
        <v>512</v>
      </c>
      <c r="S217" s="61">
        <v>512</v>
      </c>
    </row>
    <row r="218" spans="1:54" x14ac:dyDescent="0.2">
      <c r="B218" s="119"/>
      <c r="C218" s="70" t="s">
        <v>111</v>
      </c>
      <c r="D218" s="77">
        <v>0</v>
      </c>
      <c r="E218" s="78">
        <v>0</v>
      </c>
      <c r="F218" s="78">
        <v>0</v>
      </c>
      <c r="G218" s="79">
        <v>0</v>
      </c>
      <c r="H218" s="80">
        <v>0</v>
      </c>
      <c r="I218" s="81">
        <v>0</v>
      </c>
      <c r="J218" s="81">
        <v>0</v>
      </c>
      <c r="K218" s="82">
        <v>0</v>
      </c>
      <c r="L218" s="393"/>
      <c r="M218" s="405"/>
      <c r="Q218" s="59">
        <v>513</v>
      </c>
      <c r="S218" s="61">
        <v>513</v>
      </c>
    </row>
    <row r="219" spans="1:54" x14ac:dyDescent="0.2">
      <c r="A219" s="57">
        <v>17</v>
      </c>
      <c r="B219" s="119"/>
      <c r="C219" s="70" t="s">
        <v>45</v>
      </c>
      <c r="D219" s="77">
        <v>0</v>
      </c>
      <c r="E219" s="78">
        <v>0</v>
      </c>
      <c r="F219" s="78">
        <v>0</v>
      </c>
      <c r="G219" s="79">
        <v>0</v>
      </c>
      <c r="H219" s="80">
        <v>0</v>
      </c>
      <c r="I219" s="81">
        <v>0</v>
      </c>
      <c r="J219" s="81">
        <v>0</v>
      </c>
      <c r="K219" s="82">
        <v>0</v>
      </c>
      <c r="L219" s="393"/>
      <c r="M219" s="405"/>
      <c r="Q219" s="59">
        <v>514</v>
      </c>
      <c r="S219" s="61">
        <v>514</v>
      </c>
    </row>
    <row r="220" spans="1:54" x14ac:dyDescent="0.2">
      <c r="B220" s="119"/>
      <c r="C220" s="70" t="s">
        <v>46</v>
      </c>
      <c r="D220" s="77">
        <v>0</v>
      </c>
      <c r="E220" s="78">
        <v>0</v>
      </c>
      <c r="F220" s="78">
        <v>0</v>
      </c>
      <c r="G220" s="79">
        <v>0</v>
      </c>
      <c r="H220" s="80">
        <v>0</v>
      </c>
      <c r="I220" s="81">
        <v>0</v>
      </c>
      <c r="J220" s="81">
        <v>0</v>
      </c>
      <c r="K220" s="82">
        <v>0</v>
      </c>
      <c r="L220" s="393"/>
      <c r="M220" s="405"/>
      <c r="Q220" s="59">
        <v>515</v>
      </c>
      <c r="S220" s="61">
        <v>515</v>
      </c>
    </row>
    <row r="221" spans="1:54" x14ac:dyDescent="0.2">
      <c r="B221" s="123" t="s">
        <v>113</v>
      </c>
      <c r="C221" s="91" t="s">
        <v>110</v>
      </c>
      <c r="D221" s="92">
        <v>0</v>
      </c>
      <c r="E221" s="93">
        <v>0</v>
      </c>
      <c r="F221" s="93">
        <v>0</v>
      </c>
      <c r="G221" s="94">
        <v>0</v>
      </c>
      <c r="H221" s="95">
        <v>0</v>
      </c>
      <c r="I221" s="96">
        <v>0</v>
      </c>
      <c r="J221" s="96">
        <v>0</v>
      </c>
      <c r="K221" s="97">
        <v>0</v>
      </c>
      <c r="L221" s="395"/>
      <c r="M221" s="392"/>
    </row>
    <row r="222" spans="1:54" x14ac:dyDescent="0.2">
      <c r="B222" s="123"/>
      <c r="C222" s="91" t="s">
        <v>111</v>
      </c>
      <c r="D222" s="92">
        <v>0</v>
      </c>
      <c r="E222" s="93">
        <v>0</v>
      </c>
      <c r="F222" s="93">
        <v>0</v>
      </c>
      <c r="G222" s="94">
        <v>0</v>
      </c>
      <c r="H222" s="95">
        <v>0</v>
      </c>
      <c r="I222" s="96">
        <v>0</v>
      </c>
      <c r="J222" s="96">
        <v>0</v>
      </c>
      <c r="K222" s="97">
        <v>0</v>
      </c>
      <c r="L222" s="395"/>
      <c r="M222" s="392"/>
    </row>
    <row r="223" spans="1:54" x14ac:dyDescent="0.2">
      <c r="B223" s="123"/>
      <c r="C223" s="91" t="s">
        <v>45</v>
      </c>
      <c r="D223" s="92">
        <v>0</v>
      </c>
      <c r="E223" s="93">
        <v>0</v>
      </c>
      <c r="F223" s="93">
        <v>0</v>
      </c>
      <c r="G223" s="94">
        <v>0</v>
      </c>
      <c r="H223" s="95">
        <v>0</v>
      </c>
      <c r="I223" s="96">
        <v>0</v>
      </c>
      <c r="J223" s="96">
        <v>0</v>
      </c>
      <c r="K223" s="97">
        <v>0</v>
      </c>
      <c r="L223" s="395"/>
      <c r="M223" s="392"/>
    </row>
    <row r="224" spans="1:54" x14ac:dyDescent="0.2">
      <c r="B224" s="124"/>
      <c r="C224" s="101" t="s">
        <v>46</v>
      </c>
      <c r="D224" s="102">
        <v>0</v>
      </c>
      <c r="E224" s="103">
        <v>0</v>
      </c>
      <c r="F224" s="103">
        <v>0</v>
      </c>
      <c r="G224" s="104">
        <v>0</v>
      </c>
      <c r="H224" s="105">
        <v>0</v>
      </c>
      <c r="I224" s="106">
        <v>0</v>
      </c>
      <c r="J224" s="106">
        <v>0</v>
      </c>
      <c r="K224" s="107">
        <v>0</v>
      </c>
      <c r="L224" s="395"/>
      <c r="M224" s="392"/>
    </row>
    <row r="225" spans="1:54" x14ac:dyDescent="0.2">
      <c r="B225" s="118"/>
      <c r="D225" s="89"/>
      <c r="E225" s="89"/>
      <c r="F225" s="89"/>
      <c r="G225" s="89"/>
      <c r="H225" s="89"/>
      <c r="I225" s="89"/>
      <c r="J225" s="89"/>
      <c r="K225" s="89"/>
      <c r="L225" s="394"/>
    </row>
    <row r="226" spans="1:54" s="109" customFormat="1" ht="21" x14ac:dyDescent="0.2">
      <c r="A226" s="57"/>
      <c r="B226" s="110" t="s">
        <v>122</v>
      </c>
      <c r="C226" s="111"/>
      <c r="D226" s="374" t="s">
        <v>98</v>
      </c>
      <c r="E226" s="384"/>
      <c r="F226" s="384"/>
      <c r="G226" s="385"/>
      <c r="H226" s="377" t="s">
        <v>99</v>
      </c>
      <c r="I226" s="386"/>
      <c r="J226" s="386"/>
      <c r="K226" s="387"/>
      <c r="L226" s="395"/>
      <c r="M226" s="392"/>
      <c r="N226" s="399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  <c r="AJ226" s="60"/>
      <c r="AK226" s="60"/>
      <c r="AL226" s="60"/>
      <c r="AM226" s="60"/>
      <c r="AN226" s="60"/>
      <c r="AO226" s="60"/>
      <c r="AP226" s="60"/>
      <c r="AQ226" s="60"/>
      <c r="AR226" s="60"/>
      <c r="AS226" s="60"/>
      <c r="AT226" s="60"/>
      <c r="AU226" s="60"/>
      <c r="AV226" s="60"/>
      <c r="AW226" s="60"/>
      <c r="AX226" s="60"/>
      <c r="AY226" s="60"/>
      <c r="AZ226" s="60"/>
      <c r="BA226" s="60"/>
      <c r="BB226" s="60"/>
    </row>
    <row r="227" spans="1:54" x14ac:dyDescent="0.2">
      <c r="B227" s="119"/>
      <c r="C227" s="68" t="s">
        <v>105</v>
      </c>
      <c r="D227" s="77">
        <v>0</v>
      </c>
      <c r="E227" s="78">
        <v>0</v>
      </c>
      <c r="F227" s="78">
        <v>0</v>
      </c>
      <c r="G227" s="79">
        <v>0</v>
      </c>
      <c r="H227" s="120">
        <v>0</v>
      </c>
      <c r="I227" s="121">
        <v>0</v>
      </c>
      <c r="J227" s="121">
        <v>0</v>
      </c>
      <c r="K227" s="122">
        <v>0</v>
      </c>
      <c r="L227" s="393"/>
      <c r="M227" s="405"/>
      <c r="Q227" s="59">
        <v>524</v>
      </c>
      <c r="S227" s="61">
        <v>524</v>
      </c>
    </row>
    <row r="228" spans="1:54" x14ac:dyDescent="0.2">
      <c r="B228" s="119"/>
      <c r="C228" s="70" t="s">
        <v>115</v>
      </c>
      <c r="D228" s="112">
        <v>0</v>
      </c>
      <c r="E228" s="113">
        <v>0</v>
      </c>
      <c r="F228" s="113">
        <v>0</v>
      </c>
      <c r="G228" s="114">
        <v>0</v>
      </c>
      <c r="H228" s="115">
        <v>0</v>
      </c>
      <c r="I228" s="116">
        <v>0</v>
      </c>
      <c r="J228" s="116">
        <v>0</v>
      </c>
      <c r="K228" s="117">
        <v>0</v>
      </c>
      <c r="L228" s="393"/>
      <c r="M228" s="405"/>
    </row>
    <row r="229" spans="1:54" x14ac:dyDescent="0.2">
      <c r="B229" s="119" t="s">
        <v>109</v>
      </c>
      <c r="C229" s="70" t="s">
        <v>110</v>
      </c>
      <c r="D229" s="77">
        <v>0</v>
      </c>
      <c r="E229" s="78">
        <v>0</v>
      </c>
      <c r="F229" s="78">
        <v>0</v>
      </c>
      <c r="G229" s="79">
        <v>0</v>
      </c>
      <c r="H229" s="80">
        <v>0</v>
      </c>
      <c r="I229" s="81">
        <v>0</v>
      </c>
      <c r="J229" s="81">
        <v>0</v>
      </c>
      <c r="K229" s="82">
        <v>0</v>
      </c>
      <c r="L229" s="393"/>
      <c r="M229" s="405"/>
      <c r="Q229" s="59">
        <v>539</v>
      </c>
      <c r="S229" s="61">
        <v>539</v>
      </c>
    </row>
    <row r="230" spans="1:54" x14ac:dyDescent="0.2">
      <c r="B230" s="119"/>
      <c r="C230" s="70" t="s">
        <v>111</v>
      </c>
      <c r="D230" s="77">
        <v>0</v>
      </c>
      <c r="E230" s="78">
        <v>0</v>
      </c>
      <c r="F230" s="78">
        <v>0</v>
      </c>
      <c r="G230" s="79">
        <v>0</v>
      </c>
      <c r="H230" s="80">
        <v>0</v>
      </c>
      <c r="I230" s="81">
        <v>0</v>
      </c>
      <c r="J230" s="81">
        <v>0</v>
      </c>
      <c r="K230" s="82">
        <v>0</v>
      </c>
      <c r="L230" s="393"/>
      <c r="M230" s="405"/>
      <c r="Q230" s="59">
        <v>540</v>
      </c>
      <c r="S230" s="61">
        <v>540</v>
      </c>
    </row>
    <row r="231" spans="1:54" x14ac:dyDescent="0.2">
      <c r="A231" s="57">
        <v>18</v>
      </c>
      <c r="B231" s="119"/>
      <c r="C231" s="70" t="s">
        <v>45</v>
      </c>
      <c r="D231" s="77">
        <v>0</v>
      </c>
      <c r="E231" s="78">
        <v>0</v>
      </c>
      <c r="F231" s="78">
        <v>0</v>
      </c>
      <c r="G231" s="79">
        <v>0</v>
      </c>
      <c r="H231" s="80">
        <v>0</v>
      </c>
      <c r="I231" s="81">
        <v>0</v>
      </c>
      <c r="J231" s="81">
        <v>0</v>
      </c>
      <c r="K231" s="82">
        <v>0</v>
      </c>
      <c r="L231" s="393"/>
      <c r="M231" s="405"/>
      <c r="Q231" s="59">
        <v>541</v>
      </c>
      <c r="S231" s="61">
        <v>541</v>
      </c>
    </row>
    <row r="232" spans="1:54" x14ac:dyDescent="0.2">
      <c r="B232" s="119"/>
      <c r="C232" s="70" t="s">
        <v>46</v>
      </c>
      <c r="D232" s="77">
        <v>0</v>
      </c>
      <c r="E232" s="78">
        <v>0</v>
      </c>
      <c r="F232" s="78">
        <v>0</v>
      </c>
      <c r="G232" s="79">
        <v>0</v>
      </c>
      <c r="H232" s="80">
        <v>0</v>
      </c>
      <c r="I232" s="81">
        <v>0</v>
      </c>
      <c r="J232" s="81">
        <v>0</v>
      </c>
      <c r="K232" s="82">
        <v>0</v>
      </c>
      <c r="L232" s="393"/>
      <c r="M232" s="405"/>
      <c r="Q232" s="59">
        <v>542</v>
      </c>
      <c r="S232" s="61">
        <v>542</v>
      </c>
    </row>
    <row r="233" spans="1:54" x14ac:dyDescent="0.2">
      <c r="B233" s="123" t="s">
        <v>113</v>
      </c>
      <c r="C233" s="91" t="s">
        <v>110</v>
      </c>
      <c r="D233" s="92">
        <v>0</v>
      </c>
      <c r="E233" s="93">
        <v>0</v>
      </c>
      <c r="F233" s="93">
        <v>0</v>
      </c>
      <c r="G233" s="94">
        <v>0</v>
      </c>
      <c r="H233" s="95">
        <v>0</v>
      </c>
      <c r="I233" s="96">
        <v>0</v>
      </c>
      <c r="J233" s="96">
        <v>0</v>
      </c>
      <c r="K233" s="97">
        <v>0</v>
      </c>
      <c r="L233" s="395"/>
      <c r="M233" s="392"/>
    </row>
    <row r="234" spans="1:54" x14ac:dyDescent="0.2">
      <c r="B234" s="123"/>
      <c r="C234" s="91" t="s">
        <v>111</v>
      </c>
      <c r="D234" s="92">
        <v>0</v>
      </c>
      <c r="E234" s="93">
        <v>0</v>
      </c>
      <c r="F234" s="93">
        <v>0</v>
      </c>
      <c r="G234" s="94">
        <v>0</v>
      </c>
      <c r="H234" s="95">
        <v>0</v>
      </c>
      <c r="I234" s="96">
        <v>0</v>
      </c>
      <c r="J234" s="96">
        <v>0</v>
      </c>
      <c r="K234" s="97">
        <v>0</v>
      </c>
      <c r="L234" s="395"/>
      <c r="M234" s="392"/>
    </row>
    <row r="235" spans="1:54" x14ac:dyDescent="0.2">
      <c r="B235" s="123"/>
      <c r="C235" s="91" t="s">
        <v>45</v>
      </c>
      <c r="D235" s="92">
        <v>0</v>
      </c>
      <c r="E235" s="93">
        <v>0</v>
      </c>
      <c r="F235" s="93">
        <v>0</v>
      </c>
      <c r="G235" s="94">
        <v>0</v>
      </c>
      <c r="H235" s="95">
        <v>0</v>
      </c>
      <c r="I235" s="96">
        <v>0</v>
      </c>
      <c r="J235" s="96">
        <v>0</v>
      </c>
      <c r="K235" s="97">
        <v>0</v>
      </c>
      <c r="L235" s="395"/>
      <c r="M235" s="392"/>
    </row>
    <row r="236" spans="1:54" x14ac:dyDescent="0.2">
      <c r="B236" s="124"/>
      <c r="C236" s="101" t="s">
        <v>46</v>
      </c>
      <c r="D236" s="102">
        <v>0</v>
      </c>
      <c r="E236" s="103">
        <v>0</v>
      </c>
      <c r="F236" s="103">
        <v>0</v>
      </c>
      <c r="G236" s="104">
        <v>0</v>
      </c>
      <c r="H236" s="105">
        <v>0</v>
      </c>
      <c r="I236" s="106">
        <v>0</v>
      </c>
      <c r="J236" s="106">
        <v>0</v>
      </c>
      <c r="K236" s="107">
        <v>0</v>
      </c>
      <c r="L236" s="395"/>
      <c r="M236" s="392"/>
    </row>
    <row r="237" spans="1:54" x14ac:dyDescent="0.2">
      <c r="B237" s="118"/>
      <c r="D237" s="89"/>
      <c r="E237" s="89"/>
      <c r="F237" s="89"/>
      <c r="G237" s="89"/>
      <c r="H237" s="89"/>
      <c r="I237" s="89"/>
      <c r="J237" s="89"/>
      <c r="K237" s="89"/>
      <c r="L237" s="394"/>
    </row>
    <row r="238" spans="1:54" s="109" customFormat="1" ht="21" x14ac:dyDescent="0.2">
      <c r="A238" s="57"/>
      <c r="B238" s="110" t="s">
        <v>122</v>
      </c>
      <c r="C238" s="111"/>
      <c r="D238" s="374" t="s">
        <v>98</v>
      </c>
      <c r="E238" s="384"/>
      <c r="F238" s="384"/>
      <c r="G238" s="385"/>
      <c r="H238" s="377" t="s">
        <v>99</v>
      </c>
      <c r="I238" s="386"/>
      <c r="J238" s="386"/>
      <c r="K238" s="387"/>
      <c r="L238" s="395"/>
      <c r="M238" s="392"/>
      <c r="N238" s="399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  <c r="AL238" s="60"/>
      <c r="AM238" s="60"/>
      <c r="AN238" s="60"/>
      <c r="AO238" s="60"/>
      <c r="AP238" s="60"/>
      <c r="AQ238" s="60"/>
      <c r="AR238" s="60"/>
      <c r="AS238" s="60"/>
      <c r="AT238" s="60"/>
      <c r="AU238" s="60"/>
      <c r="AV238" s="60"/>
      <c r="AW238" s="60"/>
      <c r="AX238" s="60"/>
      <c r="AY238" s="60"/>
      <c r="AZ238" s="60"/>
      <c r="BA238" s="60"/>
      <c r="BB238" s="60"/>
    </row>
    <row r="239" spans="1:54" x14ac:dyDescent="0.2">
      <c r="B239" s="119"/>
      <c r="C239" s="68" t="s">
        <v>105</v>
      </c>
      <c r="D239" s="77">
        <v>0</v>
      </c>
      <c r="E239" s="78">
        <v>0</v>
      </c>
      <c r="F239" s="78">
        <v>0</v>
      </c>
      <c r="G239" s="79">
        <v>0</v>
      </c>
      <c r="H239" s="120">
        <v>0</v>
      </c>
      <c r="I239" s="121">
        <v>0</v>
      </c>
      <c r="J239" s="121">
        <v>0</v>
      </c>
      <c r="K239" s="122">
        <v>0</v>
      </c>
      <c r="L239" s="393"/>
      <c r="M239" s="405"/>
      <c r="Q239" s="59">
        <v>551</v>
      </c>
      <c r="S239" s="61">
        <v>551</v>
      </c>
    </row>
    <row r="240" spans="1:54" x14ac:dyDescent="0.2">
      <c r="B240" s="119"/>
      <c r="C240" s="70" t="s">
        <v>115</v>
      </c>
      <c r="D240" s="112">
        <v>0</v>
      </c>
      <c r="E240" s="113">
        <v>0</v>
      </c>
      <c r="F240" s="113">
        <v>0</v>
      </c>
      <c r="G240" s="114">
        <v>0</v>
      </c>
      <c r="H240" s="115">
        <v>0</v>
      </c>
      <c r="I240" s="116">
        <v>0</v>
      </c>
      <c r="J240" s="116">
        <v>0</v>
      </c>
      <c r="K240" s="117">
        <v>0</v>
      </c>
      <c r="L240" s="393"/>
      <c r="M240" s="405"/>
    </row>
    <row r="241" spans="1:54" x14ac:dyDescent="0.2">
      <c r="B241" s="119" t="s">
        <v>109</v>
      </c>
      <c r="C241" s="70" t="s">
        <v>110</v>
      </c>
      <c r="D241" s="77">
        <v>0</v>
      </c>
      <c r="E241" s="78">
        <v>0</v>
      </c>
      <c r="F241" s="78">
        <v>0</v>
      </c>
      <c r="G241" s="79">
        <v>0</v>
      </c>
      <c r="H241" s="80">
        <v>0</v>
      </c>
      <c r="I241" s="81">
        <v>0</v>
      </c>
      <c r="J241" s="81">
        <v>0</v>
      </c>
      <c r="K241" s="82">
        <v>0</v>
      </c>
      <c r="L241" s="393"/>
      <c r="M241" s="405"/>
      <c r="Q241" s="59">
        <v>566</v>
      </c>
      <c r="S241" s="61">
        <v>566</v>
      </c>
    </row>
    <row r="242" spans="1:54" x14ac:dyDescent="0.2">
      <c r="B242" s="119"/>
      <c r="C242" s="70" t="s">
        <v>111</v>
      </c>
      <c r="D242" s="77">
        <v>0</v>
      </c>
      <c r="E242" s="78">
        <v>0</v>
      </c>
      <c r="F242" s="78">
        <v>0</v>
      </c>
      <c r="G242" s="79">
        <v>0</v>
      </c>
      <c r="H242" s="80">
        <v>0</v>
      </c>
      <c r="I242" s="81">
        <v>0</v>
      </c>
      <c r="J242" s="81">
        <v>0</v>
      </c>
      <c r="K242" s="82">
        <v>0</v>
      </c>
      <c r="L242" s="393"/>
      <c r="M242" s="405"/>
      <c r="Q242" s="59">
        <v>567</v>
      </c>
      <c r="S242" s="61">
        <v>567</v>
      </c>
    </row>
    <row r="243" spans="1:54" x14ac:dyDescent="0.2">
      <c r="A243" s="57">
        <v>19</v>
      </c>
      <c r="B243" s="119"/>
      <c r="C243" s="70" t="s">
        <v>45</v>
      </c>
      <c r="D243" s="77">
        <v>0</v>
      </c>
      <c r="E243" s="78">
        <v>0</v>
      </c>
      <c r="F243" s="78">
        <v>0</v>
      </c>
      <c r="G243" s="79">
        <v>0</v>
      </c>
      <c r="H243" s="80">
        <v>0</v>
      </c>
      <c r="I243" s="81">
        <v>0</v>
      </c>
      <c r="J243" s="81">
        <v>0</v>
      </c>
      <c r="K243" s="82">
        <v>0</v>
      </c>
      <c r="L243" s="393"/>
      <c r="M243" s="405"/>
      <c r="Q243" s="59">
        <v>568</v>
      </c>
      <c r="S243" s="61">
        <v>568</v>
      </c>
    </row>
    <row r="244" spans="1:54" x14ac:dyDescent="0.2">
      <c r="B244" s="119"/>
      <c r="C244" s="70" t="s">
        <v>46</v>
      </c>
      <c r="D244" s="77">
        <v>0</v>
      </c>
      <c r="E244" s="78">
        <v>0</v>
      </c>
      <c r="F244" s="78">
        <v>0</v>
      </c>
      <c r="G244" s="79">
        <v>0</v>
      </c>
      <c r="H244" s="80">
        <v>0</v>
      </c>
      <c r="I244" s="81">
        <v>0</v>
      </c>
      <c r="J244" s="81">
        <v>0</v>
      </c>
      <c r="K244" s="82">
        <v>0</v>
      </c>
      <c r="L244" s="393"/>
      <c r="M244" s="405"/>
      <c r="Q244" s="59">
        <v>569</v>
      </c>
      <c r="S244" s="61">
        <v>569</v>
      </c>
    </row>
    <row r="245" spans="1:54" x14ac:dyDescent="0.2">
      <c r="B245" s="123" t="s">
        <v>113</v>
      </c>
      <c r="C245" s="91" t="s">
        <v>110</v>
      </c>
      <c r="D245" s="92">
        <v>0</v>
      </c>
      <c r="E245" s="93">
        <v>0</v>
      </c>
      <c r="F245" s="93">
        <v>0</v>
      </c>
      <c r="G245" s="94">
        <v>0</v>
      </c>
      <c r="H245" s="95">
        <v>0</v>
      </c>
      <c r="I245" s="96">
        <v>0</v>
      </c>
      <c r="J245" s="96">
        <v>0</v>
      </c>
      <c r="K245" s="97">
        <v>0</v>
      </c>
      <c r="L245" s="395"/>
      <c r="M245" s="392"/>
    </row>
    <row r="246" spans="1:54" x14ac:dyDescent="0.2">
      <c r="B246" s="123"/>
      <c r="C246" s="91" t="s">
        <v>111</v>
      </c>
      <c r="D246" s="92">
        <v>0</v>
      </c>
      <c r="E246" s="93">
        <v>0</v>
      </c>
      <c r="F246" s="93">
        <v>0</v>
      </c>
      <c r="G246" s="94">
        <v>0</v>
      </c>
      <c r="H246" s="95">
        <v>0</v>
      </c>
      <c r="I246" s="96">
        <v>0</v>
      </c>
      <c r="J246" s="96">
        <v>0</v>
      </c>
      <c r="K246" s="97">
        <v>0</v>
      </c>
      <c r="L246" s="395"/>
      <c r="M246" s="392"/>
    </row>
    <row r="247" spans="1:54" x14ac:dyDescent="0.2">
      <c r="B247" s="123"/>
      <c r="C247" s="91" t="s">
        <v>45</v>
      </c>
      <c r="D247" s="92">
        <v>0</v>
      </c>
      <c r="E247" s="93">
        <v>0</v>
      </c>
      <c r="F247" s="93">
        <v>0</v>
      </c>
      <c r="G247" s="94">
        <v>0</v>
      </c>
      <c r="H247" s="95">
        <v>0</v>
      </c>
      <c r="I247" s="96">
        <v>0</v>
      </c>
      <c r="J247" s="96">
        <v>0</v>
      </c>
      <c r="K247" s="97">
        <v>0</v>
      </c>
      <c r="L247" s="395"/>
      <c r="M247" s="392"/>
    </row>
    <row r="248" spans="1:54" x14ac:dyDescent="0.2">
      <c r="B248" s="124"/>
      <c r="C248" s="101" t="s">
        <v>46</v>
      </c>
      <c r="D248" s="102">
        <v>0</v>
      </c>
      <c r="E248" s="103">
        <v>0</v>
      </c>
      <c r="F248" s="103">
        <v>0</v>
      </c>
      <c r="G248" s="104">
        <v>0</v>
      </c>
      <c r="H248" s="105">
        <v>0</v>
      </c>
      <c r="I248" s="106">
        <v>0</v>
      </c>
      <c r="J248" s="106">
        <v>0</v>
      </c>
      <c r="K248" s="107">
        <v>0</v>
      </c>
      <c r="L248" s="395"/>
      <c r="M248" s="392"/>
    </row>
    <row r="249" spans="1:54" x14ac:dyDescent="0.2">
      <c r="B249" s="118"/>
      <c r="D249" s="89"/>
      <c r="E249" s="89"/>
      <c r="F249" s="89"/>
      <c r="G249" s="89"/>
      <c r="H249" s="89"/>
      <c r="I249" s="89"/>
      <c r="J249" s="89"/>
      <c r="K249" s="89"/>
      <c r="L249" s="394"/>
    </row>
    <row r="250" spans="1:54" s="109" customFormat="1" ht="21" x14ac:dyDescent="0.2">
      <c r="A250" s="125"/>
      <c r="B250" s="110" t="s">
        <v>122</v>
      </c>
      <c r="C250" s="111"/>
      <c r="D250" s="374" t="s">
        <v>98</v>
      </c>
      <c r="E250" s="384"/>
      <c r="F250" s="384"/>
      <c r="G250" s="385"/>
      <c r="H250" s="377" t="s">
        <v>99</v>
      </c>
      <c r="I250" s="386"/>
      <c r="J250" s="386"/>
      <c r="K250" s="387"/>
      <c r="L250" s="395"/>
      <c r="M250" s="392"/>
      <c r="N250" s="399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  <c r="AJ250" s="60"/>
      <c r="AK250" s="60"/>
      <c r="AL250" s="60"/>
      <c r="AM250" s="60"/>
      <c r="AN250" s="60"/>
      <c r="AO250" s="60"/>
      <c r="AP250" s="60"/>
      <c r="AQ250" s="60"/>
      <c r="AR250" s="60"/>
      <c r="AS250" s="60"/>
      <c r="AT250" s="60"/>
      <c r="AU250" s="60"/>
      <c r="AV250" s="60"/>
      <c r="AW250" s="60"/>
      <c r="AX250" s="60"/>
      <c r="AY250" s="60"/>
      <c r="AZ250" s="60"/>
      <c r="BA250" s="60"/>
      <c r="BB250" s="60"/>
    </row>
    <row r="251" spans="1:54" x14ac:dyDescent="0.2">
      <c r="A251" s="125"/>
      <c r="B251" s="119"/>
      <c r="C251" s="68" t="s">
        <v>105</v>
      </c>
      <c r="D251" s="77">
        <v>0</v>
      </c>
      <c r="E251" s="78">
        <v>0</v>
      </c>
      <c r="F251" s="78">
        <v>0</v>
      </c>
      <c r="G251" s="79">
        <v>0</v>
      </c>
      <c r="H251" s="120">
        <v>0</v>
      </c>
      <c r="I251" s="121">
        <v>0</v>
      </c>
      <c r="J251" s="121">
        <v>0</v>
      </c>
      <c r="K251" s="122">
        <v>0</v>
      </c>
      <c r="L251" s="393"/>
      <c r="M251" s="405"/>
      <c r="Q251" s="59">
        <v>578</v>
      </c>
      <c r="S251" s="61">
        <v>578</v>
      </c>
    </row>
    <row r="252" spans="1:54" x14ac:dyDescent="0.2">
      <c r="A252" s="125"/>
      <c r="B252" s="119"/>
      <c r="C252" s="70" t="s">
        <v>115</v>
      </c>
      <c r="D252" s="112">
        <v>0</v>
      </c>
      <c r="E252" s="113">
        <v>0</v>
      </c>
      <c r="F252" s="113">
        <v>0</v>
      </c>
      <c r="G252" s="114">
        <v>0</v>
      </c>
      <c r="H252" s="115">
        <v>0</v>
      </c>
      <c r="I252" s="116">
        <v>0</v>
      </c>
      <c r="J252" s="116">
        <v>0</v>
      </c>
      <c r="K252" s="117">
        <v>0</v>
      </c>
      <c r="L252" s="393"/>
      <c r="M252" s="405"/>
    </row>
    <row r="253" spans="1:54" x14ac:dyDescent="0.2">
      <c r="A253" s="125"/>
      <c r="B253" s="119" t="s">
        <v>109</v>
      </c>
      <c r="C253" s="70" t="s">
        <v>110</v>
      </c>
      <c r="D253" s="77">
        <v>0</v>
      </c>
      <c r="E253" s="78">
        <v>0</v>
      </c>
      <c r="F253" s="78">
        <v>0</v>
      </c>
      <c r="G253" s="79">
        <v>0</v>
      </c>
      <c r="H253" s="80">
        <v>0</v>
      </c>
      <c r="I253" s="81">
        <v>0</v>
      </c>
      <c r="J253" s="81">
        <v>0</v>
      </c>
      <c r="K253" s="82">
        <v>0</v>
      </c>
      <c r="L253" s="393"/>
      <c r="M253" s="405"/>
      <c r="Q253" s="59">
        <v>593</v>
      </c>
      <c r="S253" s="61">
        <v>593</v>
      </c>
    </row>
    <row r="254" spans="1:54" x14ac:dyDescent="0.2">
      <c r="A254" s="125"/>
      <c r="B254" s="119"/>
      <c r="C254" s="70" t="s">
        <v>111</v>
      </c>
      <c r="D254" s="77">
        <v>0</v>
      </c>
      <c r="E254" s="78">
        <v>0</v>
      </c>
      <c r="F254" s="78">
        <v>0</v>
      </c>
      <c r="G254" s="79">
        <v>0</v>
      </c>
      <c r="H254" s="80">
        <v>0</v>
      </c>
      <c r="I254" s="81">
        <v>0</v>
      </c>
      <c r="J254" s="81">
        <v>0</v>
      </c>
      <c r="K254" s="82">
        <v>0</v>
      </c>
      <c r="L254" s="393"/>
      <c r="M254" s="405"/>
      <c r="Q254" s="59">
        <v>594</v>
      </c>
      <c r="S254" s="61">
        <v>594</v>
      </c>
    </row>
    <row r="255" spans="1:54" x14ac:dyDescent="0.2">
      <c r="A255" s="125">
        <v>20</v>
      </c>
      <c r="B255" s="119"/>
      <c r="C255" s="70" t="s">
        <v>45</v>
      </c>
      <c r="D255" s="77">
        <v>0</v>
      </c>
      <c r="E255" s="78">
        <v>0</v>
      </c>
      <c r="F255" s="78">
        <v>0</v>
      </c>
      <c r="G255" s="79">
        <v>0</v>
      </c>
      <c r="H255" s="80">
        <v>0</v>
      </c>
      <c r="I255" s="81">
        <v>0</v>
      </c>
      <c r="J255" s="81">
        <v>0</v>
      </c>
      <c r="K255" s="82">
        <v>0</v>
      </c>
      <c r="L255" s="393"/>
      <c r="M255" s="405"/>
      <c r="Q255" s="59">
        <v>595</v>
      </c>
      <c r="S255" s="61">
        <v>595</v>
      </c>
    </row>
    <row r="256" spans="1:54" x14ac:dyDescent="0.2">
      <c r="A256" s="125"/>
      <c r="B256" s="119"/>
      <c r="C256" s="70" t="s">
        <v>46</v>
      </c>
      <c r="D256" s="77">
        <v>0</v>
      </c>
      <c r="E256" s="78">
        <v>0</v>
      </c>
      <c r="F256" s="78">
        <v>0</v>
      </c>
      <c r="G256" s="79">
        <v>0</v>
      </c>
      <c r="H256" s="80">
        <v>0</v>
      </c>
      <c r="I256" s="81">
        <v>0</v>
      </c>
      <c r="J256" s="81">
        <v>0</v>
      </c>
      <c r="K256" s="82">
        <v>0</v>
      </c>
      <c r="L256" s="393"/>
      <c r="M256" s="405"/>
      <c r="Q256" s="59">
        <v>596</v>
      </c>
      <c r="S256" s="61">
        <v>596</v>
      </c>
    </row>
    <row r="257" spans="1:19" x14ac:dyDescent="0.2">
      <c r="A257" s="125"/>
      <c r="B257" s="123" t="s">
        <v>113</v>
      </c>
      <c r="C257" s="91" t="s">
        <v>110</v>
      </c>
      <c r="D257" s="92">
        <v>0</v>
      </c>
      <c r="E257" s="93">
        <v>0</v>
      </c>
      <c r="F257" s="93">
        <v>0</v>
      </c>
      <c r="G257" s="94">
        <v>0</v>
      </c>
      <c r="H257" s="95">
        <v>0</v>
      </c>
      <c r="I257" s="96">
        <v>0</v>
      </c>
      <c r="J257" s="96">
        <v>0</v>
      </c>
      <c r="K257" s="97">
        <v>0</v>
      </c>
      <c r="L257" s="395"/>
      <c r="M257" s="392"/>
    </row>
    <row r="258" spans="1:19" x14ac:dyDescent="0.2">
      <c r="A258" s="125"/>
      <c r="B258" s="123"/>
      <c r="C258" s="91" t="s">
        <v>111</v>
      </c>
      <c r="D258" s="92">
        <v>0</v>
      </c>
      <c r="E258" s="93">
        <v>0</v>
      </c>
      <c r="F258" s="93">
        <v>0</v>
      </c>
      <c r="G258" s="94">
        <v>0</v>
      </c>
      <c r="H258" s="95">
        <v>0</v>
      </c>
      <c r="I258" s="96">
        <v>0</v>
      </c>
      <c r="J258" s="96">
        <v>0</v>
      </c>
      <c r="K258" s="97">
        <v>0</v>
      </c>
      <c r="L258" s="395"/>
      <c r="M258" s="392"/>
    </row>
    <row r="259" spans="1:19" x14ac:dyDescent="0.2">
      <c r="A259" s="125"/>
      <c r="B259" s="123"/>
      <c r="C259" s="91" t="s">
        <v>45</v>
      </c>
      <c r="D259" s="92">
        <v>0</v>
      </c>
      <c r="E259" s="93">
        <v>0</v>
      </c>
      <c r="F259" s="93">
        <v>0</v>
      </c>
      <c r="G259" s="94">
        <v>0</v>
      </c>
      <c r="H259" s="95">
        <v>0</v>
      </c>
      <c r="I259" s="96">
        <v>0</v>
      </c>
      <c r="J259" s="96">
        <v>0</v>
      </c>
      <c r="K259" s="97">
        <v>0</v>
      </c>
      <c r="L259" s="395"/>
      <c r="M259" s="392"/>
    </row>
    <row r="260" spans="1:19" x14ac:dyDescent="0.2">
      <c r="A260" s="125"/>
      <c r="B260" s="124"/>
      <c r="C260" s="101" t="s">
        <v>46</v>
      </c>
      <c r="D260" s="102">
        <v>0</v>
      </c>
      <c r="E260" s="103">
        <v>0</v>
      </c>
      <c r="F260" s="103">
        <v>0</v>
      </c>
      <c r="G260" s="104">
        <v>0</v>
      </c>
      <c r="H260" s="105">
        <v>0</v>
      </c>
      <c r="I260" s="106">
        <v>0</v>
      </c>
      <c r="J260" s="106">
        <v>0</v>
      </c>
      <c r="K260" s="107">
        <v>0</v>
      </c>
      <c r="L260" s="395"/>
      <c r="M260" s="392"/>
    </row>
    <row r="261" spans="1:19" x14ac:dyDescent="0.2">
      <c r="A261" s="125"/>
      <c r="B261" s="108"/>
      <c r="C261" s="109"/>
      <c r="D261" s="89"/>
      <c r="E261" s="89"/>
      <c r="F261" s="89"/>
      <c r="G261" s="89"/>
      <c r="H261" s="89"/>
      <c r="I261" s="89"/>
      <c r="J261" s="89"/>
      <c r="K261" s="89"/>
      <c r="L261" s="395"/>
      <c r="M261" s="392"/>
    </row>
    <row r="262" spans="1:19" ht="21" x14ac:dyDescent="0.35">
      <c r="A262" s="125"/>
      <c r="B262" s="364" t="s">
        <v>122</v>
      </c>
      <c r="C262" s="365"/>
      <c r="D262" s="366" t="s">
        <v>98</v>
      </c>
      <c r="E262" s="367"/>
      <c r="F262" s="367"/>
      <c r="G262" s="368"/>
      <c r="H262" s="381" t="s">
        <v>99</v>
      </c>
      <c r="I262" s="382"/>
      <c r="J262" s="382"/>
      <c r="K262" s="383"/>
      <c r="L262" s="394"/>
    </row>
    <row r="263" spans="1:19" x14ac:dyDescent="0.2">
      <c r="A263" s="125"/>
      <c r="B263" s="67"/>
      <c r="C263" s="68" t="s">
        <v>105</v>
      </c>
      <c r="D263" s="126">
        <v>0</v>
      </c>
      <c r="E263" s="127">
        <v>0</v>
      </c>
      <c r="F263" s="127">
        <v>0</v>
      </c>
      <c r="G263" s="127">
        <v>0</v>
      </c>
      <c r="H263" s="120">
        <v>0</v>
      </c>
      <c r="I263" s="121">
        <v>0</v>
      </c>
      <c r="J263" s="121">
        <v>0</v>
      </c>
      <c r="K263" s="122">
        <v>0</v>
      </c>
      <c r="L263" s="393"/>
      <c r="M263" s="405"/>
      <c r="Q263" s="59">
        <v>605</v>
      </c>
      <c r="S263" s="61">
        <v>605</v>
      </c>
    </row>
    <row r="264" spans="1:19" x14ac:dyDescent="0.2">
      <c r="A264" s="125"/>
      <c r="B264" s="69"/>
      <c r="C264" s="70" t="s">
        <v>115</v>
      </c>
      <c r="D264" s="112">
        <v>0</v>
      </c>
      <c r="E264" s="113">
        <v>0</v>
      </c>
      <c r="F264" s="113">
        <v>0</v>
      </c>
      <c r="G264" s="113">
        <v>0</v>
      </c>
      <c r="H264" s="115">
        <v>0</v>
      </c>
      <c r="I264" s="116">
        <v>0</v>
      </c>
      <c r="J264" s="116">
        <v>0</v>
      </c>
      <c r="K264" s="117">
        <v>0</v>
      </c>
      <c r="L264" s="393"/>
      <c r="M264" s="405"/>
    </row>
    <row r="265" spans="1:19" x14ac:dyDescent="0.2">
      <c r="A265" s="125"/>
      <c r="B265" s="69" t="s">
        <v>109</v>
      </c>
      <c r="C265" s="70" t="s">
        <v>110</v>
      </c>
      <c r="D265" s="77">
        <v>0</v>
      </c>
      <c r="E265" s="78">
        <v>0</v>
      </c>
      <c r="F265" s="78">
        <v>0</v>
      </c>
      <c r="G265" s="78">
        <v>0</v>
      </c>
      <c r="H265" s="80">
        <v>0</v>
      </c>
      <c r="I265" s="81">
        <v>0</v>
      </c>
      <c r="J265" s="81">
        <v>0</v>
      </c>
      <c r="K265" s="82">
        <v>0</v>
      </c>
      <c r="L265" s="393"/>
      <c r="M265" s="405"/>
      <c r="Q265" s="59">
        <v>621</v>
      </c>
      <c r="S265" s="61">
        <v>621</v>
      </c>
    </row>
    <row r="266" spans="1:19" x14ac:dyDescent="0.2">
      <c r="A266" s="125"/>
      <c r="B266" s="69"/>
      <c r="C266" s="70" t="s">
        <v>111</v>
      </c>
      <c r="D266" s="77">
        <v>0</v>
      </c>
      <c r="E266" s="78">
        <v>0</v>
      </c>
      <c r="F266" s="78">
        <v>0</v>
      </c>
      <c r="G266" s="78">
        <v>0</v>
      </c>
      <c r="H266" s="80">
        <v>0</v>
      </c>
      <c r="I266" s="81">
        <v>0</v>
      </c>
      <c r="J266" s="81">
        <v>0</v>
      </c>
      <c r="K266" s="82">
        <v>0</v>
      </c>
      <c r="L266" s="393"/>
      <c r="M266" s="405"/>
      <c r="Q266" s="59">
        <v>622</v>
      </c>
      <c r="S266" s="61">
        <v>622</v>
      </c>
    </row>
    <row r="267" spans="1:19" x14ac:dyDescent="0.2">
      <c r="A267" s="125">
        <v>21</v>
      </c>
      <c r="B267" s="69"/>
      <c r="C267" s="70" t="s">
        <v>45</v>
      </c>
      <c r="D267" s="77">
        <v>0</v>
      </c>
      <c r="E267" s="78">
        <v>0</v>
      </c>
      <c r="F267" s="78">
        <v>0</v>
      </c>
      <c r="G267" s="78">
        <v>0</v>
      </c>
      <c r="H267" s="80">
        <v>0</v>
      </c>
      <c r="I267" s="81">
        <v>0</v>
      </c>
      <c r="J267" s="81">
        <v>0</v>
      </c>
      <c r="K267" s="82">
        <v>0</v>
      </c>
      <c r="L267" s="393"/>
      <c r="M267" s="405"/>
      <c r="Q267" s="59">
        <v>623</v>
      </c>
      <c r="S267" s="61">
        <v>623</v>
      </c>
    </row>
    <row r="268" spans="1:19" x14ac:dyDescent="0.2">
      <c r="A268" s="125"/>
      <c r="B268" s="69"/>
      <c r="C268" s="70" t="s">
        <v>46</v>
      </c>
      <c r="D268" s="77">
        <v>0</v>
      </c>
      <c r="E268" s="78">
        <v>0</v>
      </c>
      <c r="F268" s="78">
        <v>0</v>
      </c>
      <c r="G268" s="78">
        <v>0</v>
      </c>
      <c r="H268" s="80">
        <v>0</v>
      </c>
      <c r="I268" s="81">
        <v>0</v>
      </c>
      <c r="J268" s="81">
        <v>0</v>
      </c>
      <c r="K268" s="82">
        <v>0</v>
      </c>
      <c r="L268" s="393"/>
      <c r="M268" s="405"/>
      <c r="Q268" s="59">
        <v>623</v>
      </c>
      <c r="S268" s="61">
        <v>623</v>
      </c>
    </row>
    <row r="269" spans="1:19" x14ac:dyDescent="0.2">
      <c r="A269" s="125"/>
      <c r="B269" s="90" t="s">
        <v>113</v>
      </c>
      <c r="C269" s="91" t="s">
        <v>110</v>
      </c>
      <c r="D269" s="92">
        <v>0</v>
      </c>
      <c r="E269" s="93">
        <v>0</v>
      </c>
      <c r="F269" s="93">
        <v>0</v>
      </c>
      <c r="G269" s="93">
        <v>0</v>
      </c>
      <c r="H269" s="95">
        <v>0</v>
      </c>
      <c r="I269" s="96">
        <v>0</v>
      </c>
      <c r="J269" s="96">
        <v>0</v>
      </c>
      <c r="K269" s="97">
        <v>0</v>
      </c>
      <c r="L269" s="395"/>
      <c r="M269" s="392"/>
    </row>
    <row r="270" spans="1:19" x14ac:dyDescent="0.2">
      <c r="A270" s="125"/>
      <c r="B270" s="90"/>
      <c r="C270" s="91" t="s">
        <v>111</v>
      </c>
      <c r="D270" s="92">
        <v>0</v>
      </c>
      <c r="E270" s="93">
        <v>0</v>
      </c>
      <c r="F270" s="93">
        <v>0</v>
      </c>
      <c r="G270" s="93">
        <v>0</v>
      </c>
      <c r="H270" s="95">
        <v>0</v>
      </c>
      <c r="I270" s="96">
        <v>0</v>
      </c>
      <c r="J270" s="96">
        <v>0</v>
      </c>
      <c r="K270" s="97">
        <v>0</v>
      </c>
      <c r="L270" s="395"/>
      <c r="M270" s="392"/>
    </row>
    <row r="271" spans="1:19" x14ac:dyDescent="0.2">
      <c r="A271" s="125"/>
      <c r="B271" s="90"/>
      <c r="C271" s="91" t="s">
        <v>45</v>
      </c>
      <c r="D271" s="92">
        <v>0</v>
      </c>
      <c r="E271" s="93">
        <v>0</v>
      </c>
      <c r="F271" s="93">
        <v>0</v>
      </c>
      <c r="G271" s="93">
        <v>0</v>
      </c>
      <c r="H271" s="95">
        <v>0</v>
      </c>
      <c r="I271" s="96">
        <v>0</v>
      </c>
      <c r="J271" s="96">
        <v>0</v>
      </c>
      <c r="K271" s="97">
        <v>0</v>
      </c>
      <c r="L271" s="395"/>
      <c r="M271" s="392"/>
    </row>
    <row r="272" spans="1:19" x14ac:dyDescent="0.2">
      <c r="A272" s="125"/>
      <c r="B272" s="100"/>
      <c r="C272" s="101" t="s">
        <v>46</v>
      </c>
      <c r="D272" s="102">
        <v>0</v>
      </c>
      <c r="E272" s="103">
        <v>0</v>
      </c>
      <c r="F272" s="103">
        <v>0</v>
      </c>
      <c r="G272" s="103">
        <v>0</v>
      </c>
      <c r="H272" s="105">
        <v>0</v>
      </c>
      <c r="I272" s="106">
        <v>0</v>
      </c>
      <c r="J272" s="106">
        <v>0</v>
      </c>
      <c r="K272" s="107">
        <v>0</v>
      </c>
      <c r="L272" s="395"/>
      <c r="M272" s="392"/>
    </row>
    <row r="273" spans="1:54" ht="21" x14ac:dyDescent="0.2">
      <c r="A273" s="125"/>
      <c r="B273" s="128"/>
      <c r="C273" s="129"/>
      <c r="D273" s="362"/>
      <c r="E273" s="362"/>
      <c r="F273" s="362"/>
      <c r="G273" s="362"/>
      <c r="H273" s="362"/>
      <c r="I273" s="362"/>
      <c r="J273" s="362"/>
      <c r="K273" s="362"/>
      <c r="L273" s="393"/>
      <c r="M273" s="405"/>
    </row>
    <row r="274" spans="1:54" s="109" customFormat="1" ht="21" x14ac:dyDescent="0.35">
      <c r="A274" s="125"/>
      <c r="B274" s="364" t="s">
        <v>122</v>
      </c>
      <c r="C274" s="365"/>
      <c r="D274" s="366" t="s">
        <v>98</v>
      </c>
      <c r="E274" s="367"/>
      <c r="F274" s="367"/>
      <c r="G274" s="368"/>
      <c r="H274" s="381" t="s">
        <v>99</v>
      </c>
      <c r="I274" s="382"/>
      <c r="J274" s="382"/>
      <c r="K274" s="383"/>
      <c r="L274" s="400"/>
      <c r="M274" s="399"/>
      <c r="N274" s="399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  <c r="AJ274" s="60"/>
      <c r="AK274" s="60"/>
      <c r="AL274" s="60"/>
      <c r="AM274" s="60"/>
      <c r="AN274" s="60"/>
      <c r="AO274" s="60"/>
      <c r="AP274" s="60"/>
      <c r="AQ274" s="60"/>
      <c r="AR274" s="60"/>
      <c r="AS274" s="60"/>
      <c r="AT274" s="60"/>
      <c r="AU274" s="60"/>
      <c r="AV274" s="60"/>
      <c r="AW274" s="60"/>
      <c r="AX274" s="60"/>
      <c r="AY274" s="60"/>
      <c r="AZ274" s="60"/>
      <c r="BA274" s="60"/>
      <c r="BB274" s="60"/>
    </row>
    <row r="275" spans="1:54" x14ac:dyDescent="0.2">
      <c r="B275" s="67"/>
      <c r="C275" s="68" t="s">
        <v>105</v>
      </c>
      <c r="D275" s="126">
        <v>0</v>
      </c>
      <c r="E275" s="127">
        <v>0</v>
      </c>
      <c r="F275" s="127">
        <v>0</v>
      </c>
      <c r="G275" s="127">
        <v>0</v>
      </c>
      <c r="H275" s="120">
        <v>0</v>
      </c>
      <c r="I275" s="121">
        <v>0</v>
      </c>
      <c r="J275" s="121">
        <v>0</v>
      </c>
      <c r="K275" s="122">
        <v>0</v>
      </c>
      <c r="L275" s="393"/>
      <c r="M275" s="405"/>
      <c r="Q275" s="59">
        <v>632</v>
      </c>
      <c r="S275" s="61">
        <v>632</v>
      </c>
    </row>
    <row r="276" spans="1:54" x14ac:dyDescent="0.2">
      <c r="B276" s="69"/>
      <c r="C276" s="70" t="s">
        <v>115</v>
      </c>
      <c r="D276" s="112">
        <v>0</v>
      </c>
      <c r="E276" s="113">
        <v>0</v>
      </c>
      <c r="F276" s="113">
        <v>0</v>
      </c>
      <c r="G276" s="113">
        <v>0</v>
      </c>
      <c r="H276" s="115">
        <v>0</v>
      </c>
      <c r="I276" s="116">
        <v>0</v>
      </c>
      <c r="J276" s="116">
        <v>0</v>
      </c>
      <c r="K276" s="117">
        <v>0</v>
      </c>
      <c r="L276" s="393"/>
      <c r="M276" s="405"/>
    </row>
    <row r="277" spans="1:54" x14ac:dyDescent="0.2">
      <c r="B277" s="69" t="s">
        <v>109</v>
      </c>
      <c r="C277" s="70" t="s">
        <v>110</v>
      </c>
      <c r="D277" s="77">
        <v>0</v>
      </c>
      <c r="E277" s="78">
        <v>0</v>
      </c>
      <c r="F277" s="78">
        <v>0</v>
      </c>
      <c r="G277" s="78">
        <v>0</v>
      </c>
      <c r="H277" s="80">
        <v>0</v>
      </c>
      <c r="I277" s="81">
        <v>0</v>
      </c>
      <c r="J277" s="81">
        <v>0</v>
      </c>
      <c r="K277" s="82">
        <v>0</v>
      </c>
      <c r="L277" s="393"/>
      <c r="M277" s="405"/>
      <c r="Q277" s="59">
        <v>648</v>
      </c>
      <c r="S277" s="61">
        <v>648</v>
      </c>
    </row>
    <row r="278" spans="1:54" x14ac:dyDescent="0.2">
      <c r="B278" s="69"/>
      <c r="C278" s="70" t="s">
        <v>111</v>
      </c>
      <c r="D278" s="77">
        <v>0</v>
      </c>
      <c r="E278" s="78">
        <v>0</v>
      </c>
      <c r="F278" s="78">
        <v>0</v>
      </c>
      <c r="G278" s="78">
        <v>0</v>
      </c>
      <c r="H278" s="80">
        <v>0</v>
      </c>
      <c r="I278" s="81">
        <v>0</v>
      </c>
      <c r="J278" s="81">
        <v>0</v>
      </c>
      <c r="K278" s="82">
        <v>0</v>
      </c>
      <c r="L278" s="393"/>
      <c r="M278" s="405"/>
      <c r="Q278" s="59">
        <v>649</v>
      </c>
      <c r="S278" s="61">
        <v>649</v>
      </c>
    </row>
    <row r="279" spans="1:54" x14ac:dyDescent="0.2">
      <c r="A279" s="57">
        <v>22</v>
      </c>
      <c r="B279" s="69"/>
      <c r="C279" s="70" t="s">
        <v>45</v>
      </c>
      <c r="D279" s="77">
        <v>0</v>
      </c>
      <c r="E279" s="78">
        <v>0</v>
      </c>
      <c r="F279" s="78">
        <v>0</v>
      </c>
      <c r="G279" s="78">
        <v>0</v>
      </c>
      <c r="H279" s="80">
        <v>0</v>
      </c>
      <c r="I279" s="81">
        <v>0</v>
      </c>
      <c r="J279" s="81">
        <v>0</v>
      </c>
      <c r="K279" s="82">
        <v>0</v>
      </c>
      <c r="L279" s="393"/>
      <c r="M279" s="405"/>
      <c r="Q279" s="59">
        <v>650</v>
      </c>
      <c r="S279" s="61">
        <v>650</v>
      </c>
    </row>
    <row r="280" spans="1:54" x14ac:dyDescent="0.2">
      <c r="B280" s="69"/>
      <c r="C280" s="70" t="s">
        <v>46</v>
      </c>
      <c r="D280" s="77">
        <v>0</v>
      </c>
      <c r="E280" s="78">
        <v>0</v>
      </c>
      <c r="F280" s="78">
        <v>0</v>
      </c>
      <c r="G280" s="78">
        <v>0</v>
      </c>
      <c r="H280" s="80">
        <v>0</v>
      </c>
      <c r="I280" s="81">
        <v>0</v>
      </c>
      <c r="J280" s="81">
        <v>0</v>
      </c>
      <c r="K280" s="82">
        <v>0</v>
      </c>
      <c r="L280" s="393"/>
      <c r="M280" s="405"/>
      <c r="Q280" s="59">
        <v>650</v>
      </c>
      <c r="S280" s="61">
        <v>650</v>
      </c>
    </row>
    <row r="281" spans="1:54" x14ac:dyDescent="0.2">
      <c r="B281" s="90" t="s">
        <v>113</v>
      </c>
      <c r="C281" s="91" t="s">
        <v>110</v>
      </c>
      <c r="D281" s="92">
        <v>0</v>
      </c>
      <c r="E281" s="93">
        <v>0</v>
      </c>
      <c r="F281" s="93">
        <v>0</v>
      </c>
      <c r="G281" s="93">
        <v>0</v>
      </c>
      <c r="H281" s="95">
        <v>0</v>
      </c>
      <c r="I281" s="96">
        <v>0</v>
      </c>
      <c r="J281" s="96">
        <v>0</v>
      </c>
      <c r="K281" s="97">
        <v>0</v>
      </c>
      <c r="L281" s="395"/>
      <c r="M281" s="392"/>
    </row>
    <row r="282" spans="1:54" x14ac:dyDescent="0.2">
      <c r="B282" s="90"/>
      <c r="C282" s="91" t="s">
        <v>111</v>
      </c>
      <c r="D282" s="92">
        <v>0</v>
      </c>
      <c r="E282" s="93">
        <v>0</v>
      </c>
      <c r="F282" s="93">
        <v>0</v>
      </c>
      <c r="G282" s="93">
        <v>0</v>
      </c>
      <c r="H282" s="95">
        <v>0</v>
      </c>
      <c r="I282" s="96">
        <v>0</v>
      </c>
      <c r="J282" s="96">
        <v>0</v>
      </c>
      <c r="K282" s="97">
        <v>0</v>
      </c>
      <c r="L282" s="395"/>
      <c r="M282" s="392"/>
    </row>
    <row r="283" spans="1:54" x14ac:dyDescent="0.2">
      <c r="B283" s="90"/>
      <c r="C283" s="91" t="s">
        <v>45</v>
      </c>
      <c r="D283" s="92">
        <v>0</v>
      </c>
      <c r="E283" s="93">
        <v>0</v>
      </c>
      <c r="F283" s="93">
        <v>0</v>
      </c>
      <c r="G283" s="93">
        <v>0</v>
      </c>
      <c r="H283" s="95">
        <v>0</v>
      </c>
      <c r="I283" s="96">
        <v>0</v>
      </c>
      <c r="J283" s="96">
        <v>0</v>
      </c>
      <c r="K283" s="97">
        <v>0</v>
      </c>
      <c r="L283" s="395"/>
      <c r="M283" s="392"/>
    </row>
    <row r="284" spans="1:54" x14ac:dyDescent="0.2">
      <c r="B284" s="100"/>
      <c r="C284" s="101" t="s">
        <v>46</v>
      </c>
      <c r="D284" s="102">
        <v>0</v>
      </c>
      <c r="E284" s="103">
        <v>0</v>
      </c>
      <c r="F284" s="103">
        <v>0</v>
      </c>
      <c r="G284" s="103">
        <v>0</v>
      </c>
      <c r="H284" s="105">
        <v>0</v>
      </c>
      <c r="I284" s="106">
        <v>0</v>
      </c>
      <c r="J284" s="106">
        <v>0</v>
      </c>
      <c r="K284" s="107">
        <v>0</v>
      </c>
      <c r="L284" s="395"/>
      <c r="M284" s="392"/>
    </row>
    <row r="285" spans="1:54" ht="21" x14ac:dyDescent="0.2">
      <c r="B285" s="128"/>
      <c r="C285" s="129"/>
      <c r="D285" s="362"/>
      <c r="E285" s="362"/>
      <c r="F285" s="362"/>
      <c r="G285" s="362"/>
      <c r="H285" s="362"/>
      <c r="I285" s="362"/>
      <c r="J285" s="362"/>
      <c r="K285" s="362"/>
      <c r="L285" s="394"/>
    </row>
    <row r="286" spans="1:54" s="109" customFormat="1" ht="21" x14ac:dyDescent="0.35">
      <c r="A286" s="57"/>
      <c r="B286" s="364" t="s">
        <v>122</v>
      </c>
      <c r="C286" s="365"/>
      <c r="D286" s="366" t="s">
        <v>98</v>
      </c>
      <c r="E286" s="367"/>
      <c r="F286" s="367"/>
      <c r="G286" s="368"/>
      <c r="H286" s="381" t="s">
        <v>99</v>
      </c>
      <c r="I286" s="382"/>
      <c r="J286" s="382"/>
      <c r="K286" s="383"/>
      <c r="L286" s="400"/>
      <c r="M286" s="399"/>
      <c r="N286" s="399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  <c r="AJ286" s="60"/>
      <c r="AK286" s="60"/>
      <c r="AL286" s="60"/>
      <c r="AM286" s="60"/>
      <c r="AN286" s="60"/>
      <c r="AO286" s="60"/>
      <c r="AP286" s="60"/>
      <c r="AQ286" s="60"/>
      <c r="AR286" s="60"/>
      <c r="AS286" s="60"/>
      <c r="AT286" s="60"/>
      <c r="AU286" s="60"/>
      <c r="AV286" s="60"/>
      <c r="AW286" s="60"/>
      <c r="AX286" s="60"/>
      <c r="AY286" s="60"/>
      <c r="AZ286" s="60"/>
      <c r="BA286" s="60"/>
      <c r="BB286" s="60"/>
    </row>
    <row r="287" spans="1:54" x14ac:dyDescent="0.2">
      <c r="B287" s="67"/>
      <c r="C287" s="68" t="s">
        <v>105</v>
      </c>
      <c r="D287" s="126">
        <v>0</v>
      </c>
      <c r="E287" s="127">
        <v>0</v>
      </c>
      <c r="F287" s="127">
        <v>0</v>
      </c>
      <c r="G287" s="127">
        <v>0</v>
      </c>
      <c r="H287" s="120">
        <v>0</v>
      </c>
      <c r="I287" s="121">
        <v>0</v>
      </c>
      <c r="J287" s="121">
        <v>0</v>
      </c>
      <c r="K287" s="122">
        <v>0</v>
      </c>
      <c r="L287" s="393"/>
      <c r="M287" s="405"/>
      <c r="Q287" s="59">
        <v>659</v>
      </c>
      <c r="S287" s="61">
        <v>659</v>
      </c>
    </row>
    <row r="288" spans="1:54" x14ac:dyDescent="0.2">
      <c r="B288" s="69"/>
      <c r="C288" s="70" t="s">
        <v>115</v>
      </c>
      <c r="D288" s="112">
        <v>0</v>
      </c>
      <c r="E288" s="113">
        <v>0</v>
      </c>
      <c r="F288" s="113">
        <v>0</v>
      </c>
      <c r="G288" s="113">
        <v>0</v>
      </c>
      <c r="H288" s="115">
        <v>0</v>
      </c>
      <c r="I288" s="116">
        <v>0</v>
      </c>
      <c r="J288" s="116">
        <v>0</v>
      </c>
      <c r="K288" s="117">
        <v>0</v>
      </c>
      <c r="L288" s="393"/>
      <c r="M288" s="405"/>
    </row>
    <row r="289" spans="1:54" x14ac:dyDescent="0.2">
      <c r="B289" s="69" t="s">
        <v>109</v>
      </c>
      <c r="C289" s="70" t="s">
        <v>110</v>
      </c>
      <c r="D289" s="77">
        <v>0</v>
      </c>
      <c r="E289" s="78">
        <v>0</v>
      </c>
      <c r="F289" s="78">
        <v>0</v>
      </c>
      <c r="G289" s="78">
        <v>0</v>
      </c>
      <c r="H289" s="80">
        <v>0</v>
      </c>
      <c r="I289" s="81">
        <v>0</v>
      </c>
      <c r="J289" s="81">
        <v>0</v>
      </c>
      <c r="K289" s="82">
        <v>0</v>
      </c>
      <c r="L289" s="393"/>
      <c r="M289" s="405"/>
      <c r="Q289" s="59">
        <v>675</v>
      </c>
      <c r="S289" s="61">
        <v>675</v>
      </c>
    </row>
    <row r="290" spans="1:54" x14ac:dyDescent="0.2">
      <c r="B290" s="69"/>
      <c r="C290" s="70" t="s">
        <v>111</v>
      </c>
      <c r="D290" s="77">
        <v>0</v>
      </c>
      <c r="E290" s="78">
        <v>0</v>
      </c>
      <c r="F290" s="78">
        <v>0</v>
      </c>
      <c r="G290" s="78">
        <v>0</v>
      </c>
      <c r="H290" s="80">
        <v>0</v>
      </c>
      <c r="I290" s="81">
        <v>0</v>
      </c>
      <c r="J290" s="81">
        <v>0</v>
      </c>
      <c r="K290" s="82">
        <v>0</v>
      </c>
      <c r="L290" s="393"/>
      <c r="M290" s="405"/>
      <c r="Q290" s="59">
        <v>676</v>
      </c>
      <c r="S290" s="61">
        <v>676</v>
      </c>
    </row>
    <row r="291" spans="1:54" x14ac:dyDescent="0.2">
      <c r="A291" s="57">
        <v>23</v>
      </c>
      <c r="B291" s="69"/>
      <c r="C291" s="70" t="s">
        <v>45</v>
      </c>
      <c r="D291" s="77">
        <v>0</v>
      </c>
      <c r="E291" s="78">
        <v>0</v>
      </c>
      <c r="F291" s="78">
        <v>0</v>
      </c>
      <c r="G291" s="78">
        <v>0</v>
      </c>
      <c r="H291" s="80">
        <v>0</v>
      </c>
      <c r="I291" s="81">
        <v>0</v>
      </c>
      <c r="J291" s="81">
        <v>0</v>
      </c>
      <c r="K291" s="82">
        <v>0</v>
      </c>
      <c r="L291" s="393"/>
      <c r="M291" s="405"/>
      <c r="Q291" s="59">
        <v>677</v>
      </c>
      <c r="S291" s="61">
        <v>677</v>
      </c>
    </row>
    <row r="292" spans="1:54" x14ac:dyDescent="0.2">
      <c r="B292" s="69"/>
      <c r="C292" s="70" t="s">
        <v>46</v>
      </c>
      <c r="D292" s="77">
        <v>0</v>
      </c>
      <c r="E292" s="78">
        <v>0</v>
      </c>
      <c r="F292" s="78">
        <v>0</v>
      </c>
      <c r="G292" s="78">
        <v>0</v>
      </c>
      <c r="H292" s="80">
        <v>0</v>
      </c>
      <c r="I292" s="81">
        <v>0</v>
      </c>
      <c r="J292" s="81">
        <v>0</v>
      </c>
      <c r="K292" s="82">
        <v>0</v>
      </c>
      <c r="L292" s="393"/>
      <c r="M292" s="405"/>
      <c r="Q292" s="59">
        <v>677</v>
      </c>
      <c r="S292" s="61">
        <v>677</v>
      </c>
    </row>
    <row r="293" spans="1:54" x14ac:dyDescent="0.2">
      <c r="B293" s="90" t="s">
        <v>113</v>
      </c>
      <c r="C293" s="91" t="s">
        <v>110</v>
      </c>
      <c r="D293" s="92">
        <v>0</v>
      </c>
      <c r="E293" s="93">
        <v>0</v>
      </c>
      <c r="F293" s="93">
        <v>0</v>
      </c>
      <c r="G293" s="93">
        <v>0</v>
      </c>
      <c r="H293" s="95">
        <v>0</v>
      </c>
      <c r="I293" s="96">
        <v>0</v>
      </c>
      <c r="J293" s="96">
        <v>0</v>
      </c>
      <c r="K293" s="97">
        <v>0</v>
      </c>
      <c r="L293" s="395"/>
      <c r="M293" s="392"/>
    </row>
    <row r="294" spans="1:54" x14ac:dyDescent="0.2">
      <c r="B294" s="90"/>
      <c r="C294" s="91" t="s">
        <v>111</v>
      </c>
      <c r="D294" s="92">
        <v>0</v>
      </c>
      <c r="E294" s="93">
        <v>0</v>
      </c>
      <c r="F294" s="93">
        <v>0</v>
      </c>
      <c r="G294" s="93">
        <v>0</v>
      </c>
      <c r="H294" s="95">
        <v>0</v>
      </c>
      <c r="I294" s="96">
        <v>0</v>
      </c>
      <c r="J294" s="96">
        <v>0</v>
      </c>
      <c r="K294" s="97">
        <v>0</v>
      </c>
      <c r="L294" s="395"/>
      <c r="M294" s="392"/>
    </row>
    <row r="295" spans="1:54" x14ac:dyDescent="0.2">
      <c r="B295" s="90"/>
      <c r="C295" s="91" t="s">
        <v>45</v>
      </c>
      <c r="D295" s="92">
        <v>0</v>
      </c>
      <c r="E295" s="93">
        <v>0</v>
      </c>
      <c r="F295" s="93">
        <v>0</v>
      </c>
      <c r="G295" s="93">
        <v>0</v>
      </c>
      <c r="H295" s="95">
        <v>0</v>
      </c>
      <c r="I295" s="96">
        <v>0</v>
      </c>
      <c r="J295" s="96">
        <v>0</v>
      </c>
      <c r="K295" s="97">
        <v>0</v>
      </c>
      <c r="L295" s="395"/>
      <c r="M295" s="392"/>
    </row>
    <row r="296" spans="1:54" x14ac:dyDescent="0.2">
      <c r="B296" s="100"/>
      <c r="C296" s="101" t="s">
        <v>46</v>
      </c>
      <c r="D296" s="102">
        <v>0</v>
      </c>
      <c r="E296" s="103">
        <v>0</v>
      </c>
      <c r="F296" s="103">
        <v>0</v>
      </c>
      <c r="G296" s="103">
        <v>0</v>
      </c>
      <c r="H296" s="105">
        <v>0</v>
      </c>
      <c r="I296" s="106">
        <v>0</v>
      </c>
      <c r="J296" s="106">
        <v>0</v>
      </c>
      <c r="K296" s="107">
        <v>0</v>
      </c>
      <c r="L296" s="395"/>
      <c r="M296" s="392"/>
    </row>
    <row r="297" spans="1:54" ht="21" x14ac:dyDescent="0.2">
      <c r="B297" s="128"/>
      <c r="C297" s="129"/>
      <c r="D297" s="362"/>
      <c r="E297" s="362"/>
      <c r="F297" s="362"/>
      <c r="G297" s="362"/>
      <c r="H297" s="362"/>
      <c r="I297" s="362"/>
      <c r="J297" s="362"/>
      <c r="K297" s="362"/>
      <c r="L297" s="394"/>
    </row>
    <row r="298" spans="1:54" s="109" customFormat="1" ht="21" x14ac:dyDescent="0.35">
      <c r="A298" s="57"/>
      <c r="B298" s="364" t="s">
        <v>122</v>
      </c>
      <c r="C298" s="365"/>
      <c r="D298" s="366" t="s">
        <v>98</v>
      </c>
      <c r="E298" s="367"/>
      <c r="F298" s="367"/>
      <c r="G298" s="368"/>
      <c r="H298" s="381" t="s">
        <v>99</v>
      </c>
      <c r="I298" s="382"/>
      <c r="J298" s="382"/>
      <c r="K298" s="383"/>
      <c r="L298" s="400"/>
      <c r="M298" s="399"/>
      <c r="N298" s="399"/>
      <c r="R298" s="60"/>
      <c r="S298" s="60"/>
      <c r="T298" s="60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  <c r="AI298" s="60"/>
      <c r="AJ298" s="60"/>
      <c r="AK298" s="60"/>
      <c r="AL298" s="60"/>
      <c r="AM298" s="60"/>
      <c r="AN298" s="60"/>
      <c r="AO298" s="60"/>
      <c r="AP298" s="60"/>
      <c r="AQ298" s="60"/>
      <c r="AR298" s="60"/>
      <c r="AS298" s="60"/>
      <c r="AT298" s="60"/>
      <c r="AU298" s="60"/>
      <c r="AV298" s="60"/>
      <c r="AW298" s="60"/>
      <c r="AX298" s="60"/>
      <c r="AY298" s="60"/>
      <c r="AZ298" s="60"/>
      <c r="BA298" s="60"/>
      <c r="BB298" s="60"/>
    </row>
    <row r="299" spans="1:54" x14ac:dyDescent="0.2">
      <c r="B299" s="67"/>
      <c r="C299" s="68" t="s">
        <v>105</v>
      </c>
      <c r="D299" s="126">
        <v>0</v>
      </c>
      <c r="E299" s="127">
        <v>0</v>
      </c>
      <c r="F299" s="127">
        <v>0</v>
      </c>
      <c r="G299" s="127">
        <v>0</v>
      </c>
      <c r="H299" s="120">
        <v>0</v>
      </c>
      <c r="I299" s="121">
        <v>0</v>
      </c>
      <c r="J299" s="121">
        <v>0</v>
      </c>
      <c r="K299" s="122">
        <v>0</v>
      </c>
      <c r="L299" s="393"/>
      <c r="M299" s="405"/>
      <c r="Q299" s="59">
        <v>686</v>
      </c>
      <c r="S299" s="61">
        <v>686</v>
      </c>
    </row>
    <row r="300" spans="1:54" x14ac:dyDescent="0.2">
      <c r="B300" s="69"/>
      <c r="C300" s="70" t="s">
        <v>115</v>
      </c>
      <c r="D300" s="112">
        <v>0</v>
      </c>
      <c r="E300" s="113">
        <v>0</v>
      </c>
      <c r="F300" s="113">
        <v>0</v>
      </c>
      <c r="G300" s="113">
        <v>0</v>
      </c>
      <c r="H300" s="115">
        <v>0</v>
      </c>
      <c r="I300" s="116">
        <v>0</v>
      </c>
      <c r="J300" s="116">
        <v>0</v>
      </c>
      <c r="K300" s="117">
        <v>0</v>
      </c>
      <c r="L300" s="393"/>
      <c r="M300" s="405"/>
    </row>
    <row r="301" spans="1:54" x14ac:dyDescent="0.2">
      <c r="B301" s="69" t="s">
        <v>109</v>
      </c>
      <c r="C301" s="70" t="s">
        <v>110</v>
      </c>
      <c r="D301" s="77">
        <v>0</v>
      </c>
      <c r="E301" s="78">
        <v>0</v>
      </c>
      <c r="F301" s="78">
        <v>0</v>
      </c>
      <c r="G301" s="78">
        <v>0</v>
      </c>
      <c r="H301" s="80">
        <v>0</v>
      </c>
      <c r="I301" s="81">
        <v>0</v>
      </c>
      <c r="J301" s="81">
        <v>0</v>
      </c>
      <c r="K301" s="82">
        <v>0</v>
      </c>
      <c r="L301" s="393"/>
      <c r="M301" s="405"/>
      <c r="Q301" s="59">
        <v>702</v>
      </c>
      <c r="S301" s="61">
        <v>702</v>
      </c>
    </row>
    <row r="302" spans="1:54" x14ac:dyDescent="0.2">
      <c r="B302" s="69"/>
      <c r="C302" s="70" t="s">
        <v>111</v>
      </c>
      <c r="D302" s="77">
        <v>0</v>
      </c>
      <c r="E302" s="78">
        <v>0</v>
      </c>
      <c r="F302" s="78">
        <v>0</v>
      </c>
      <c r="G302" s="78">
        <v>0</v>
      </c>
      <c r="H302" s="80">
        <v>0</v>
      </c>
      <c r="I302" s="81">
        <v>0</v>
      </c>
      <c r="J302" s="81">
        <v>0</v>
      </c>
      <c r="K302" s="82">
        <v>0</v>
      </c>
      <c r="L302" s="393"/>
      <c r="M302" s="405"/>
      <c r="Q302" s="59">
        <v>703</v>
      </c>
      <c r="S302" s="61">
        <v>703</v>
      </c>
    </row>
    <row r="303" spans="1:54" x14ac:dyDescent="0.2">
      <c r="A303" s="57">
        <v>24</v>
      </c>
      <c r="B303" s="69"/>
      <c r="C303" s="70" t="s">
        <v>45</v>
      </c>
      <c r="D303" s="77">
        <v>0</v>
      </c>
      <c r="E303" s="78">
        <v>0</v>
      </c>
      <c r="F303" s="78">
        <v>0</v>
      </c>
      <c r="G303" s="78">
        <v>0</v>
      </c>
      <c r="H303" s="80">
        <v>0</v>
      </c>
      <c r="I303" s="81">
        <v>0</v>
      </c>
      <c r="J303" s="81">
        <v>0</v>
      </c>
      <c r="K303" s="82">
        <v>0</v>
      </c>
      <c r="L303" s="393"/>
      <c r="M303" s="405"/>
      <c r="Q303" s="59">
        <v>704</v>
      </c>
      <c r="S303" s="61">
        <v>704</v>
      </c>
    </row>
    <row r="304" spans="1:54" x14ac:dyDescent="0.2">
      <c r="B304" s="69"/>
      <c r="C304" s="70" t="s">
        <v>46</v>
      </c>
      <c r="D304" s="77">
        <v>0</v>
      </c>
      <c r="E304" s="78">
        <v>0</v>
      </c>
      <c r="F304" s="78">
        <v>0</v>
      </c>
      <c r="G304" s="78">
        <v>0</v>
      </c>
      <c r="H304" s="80">
        <v>0</v>
      </c>
      <c r="I304" s="81">
        <v>0</v>
      </c>
      <c r="J304" s="81">
        <v>0</v>
      </c>
      <c r="K304" s="82">
        <v>0</v>
      </c>
      <c r="L304" s="393"/>
      <c r="M304" s="405"/>
      <c r="Q304" s="59">
        <v>704</v>
      </c>
      <c r="S304" s="61">
        <v>704</v>
      </c>
    </row>
    <row r="305" spans="1:54" x14ac:dyDescent="0.2">
      <c r="B305" s="90" t="s">
        <v>113</v>
      </c>
      <c r="C305" s="91" t="s">
        <v>110</v>
      </c>
      <c r="D305" s="92">
        <v>0</v>
      </c>
      <c r="E305" s="93">
        <v>0</v>
      </c>
      <c r="F305" s="93">
        <v>0</v>
      </c>
      <c r="G305" s="93">
        <v>0</v>
      </c>
      <c r="H305" s="95">
        <v>0</v>
      </c>
      <c r="I305" s="96">
        <v>0</v>
      </c>
      <c r="J305" s="96">
        <v>0</v>
      </c>
      <c r="K305" s="97">
        <v>0</v>
      </c>
      <c r="L305" s="395"/>
      <c r="M305" s="392"/>
    </row>
    <row r="306" spans="1:54" x14ac:dyDescent="0.2">
      <c r="B306" s="90"/>
      <c r="C306" s="91" t="s">
        <v>111</v>
      </c>
      <c r="D306" s="92">
        <v>0</v>
      </c>
      <c r="E306" s="93">
        <v>0</v>
      </c>
      <c r="F306" s="93">
        <v>0</v>
      </c>
      <c r="G306" s="93">
        <v>0</v>
      </c>
      <c r="H306" s="95">
        <v>0</v>
      </c>
      <c r="I306" s="96">
        <v>0</v>
      </c>
      <c r="J306" s="96">
        <v>0</v>
      </c>
      <c r="K306" s="97">
        <v>0</v>
      </c>
      <c r="L306" s="395"/>
      <c r="M306" s="392"/>
    </row>
    <row r="307" spans="1:54" x14ac:dyDescent="0.2">
      <c r="B307" s="90"/>
      <c r="C307" s="91" t="s">
        <v>45</v>
      </c>
      <c r="D307" s="92">
        <v>0</v>
      </c>
      <c r="E307" s="93">
        <v>0</v>
      </c>
      <c r="F307" s="93">
        <v>0</v>
      </c>
      <c r="G307" s="93">
        <v>0</v>
      </c>
      <c r="H307" s="95">
        <v>0</v>
      </c>
      <c r="I307" s="96">
        <v>0</v>
      </c>
      <c r="J307" s="96">
        <v>0</v>
      </c>
      <c r="K307" s="97">
        <v>0</v>
      </c>
      <c r="L307" s="395"/>
      <c r="M307" s="392"/>
    </row>
    <row r="308" spans="1:54" x14ac:dyDescent="0.2">
      <c r="B308" s="100"/>
      <c r="C308" s="101" t="s">
        <v>46</v>
      </c>
      <c r="D308" s="102">
        <v>0</v>
      </c>
      <c r="E308" s="103">
        <v>0</v>
      </c>
      <c r="F308" s="103">
        <v>0</v>
      </c>
      <c r="G308" s="103">
        <v>0</v>
      </c>
      <c r="H308" s="105">
        <v>0</v>
      </c>
      <c r="I308" s="106">
        <v>0</v>
      </c>
      <c r="J308" s="106">
        <v>0</v>
      </c>
      <c r="K308" s="107">
        <v>0</v>
      </c>
      <c r="L308" s="395"/>
      <c r="M308" s="392"/>
    </row>
    <row r="309" spans="1:54" ht="21" x14ac:dyDescent="0.2">
      <c r="B309" s="128"/>
      <c r="C309" s="129"/>
      <c r="D309" s="362"/>
      <c r="E309" s="362"/>
      <c r="F309" s="362"/>
      <c r="G309" s="362"/>
      <c r="H309" s="362"/>
      <c r="I309" s="362"/>
      <c r="J309" s="362"/>
      <c r="K309" s="362"/>
      <c r="L309" s="394"/>
    </row>
    <row r="310" spans="1:54" s="109" customFormat="1" ht="21" x14ac:dyDescent="0.35">
      <c r="A310" s="57"/>
      <c r="B310" s="364" t="s">
        <v>122</v>
      </c>
      <c r="C310" s="365"/>
      <c r="D310" s="366" t="s">
        <v>98</v>
      </c>
      <c r="E310" s="367"/>
      <c r="F310" s="367"/>
      <c r="G310" s="368"/>
      <c r="H310" s="381" t="s">
        <v>99</v>
      </c>
      <c r="I310" s="382"/>
      <c r="J310" s="382"/>
      <c r="K310" s="383"/>
      <c r="L310" s="400"/>
      <c r="M310" s="399"/>
      <c r="N310" s="399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  <c r="AH310" s="60"/>
      <c r="AI310" s="60"/>
      <c r="AJ310" s="60"/>
      <c r="AK310" s="60"/>
      <c r="AL310" s="60"/>
      <c r="AM310" s="60"/>
      <c r="AN310" s="60"/>
      <c r="AO310" s="60"/>
      <c r="AP310" s="60"/>
      <c r="AQ310" s="60"/>
      <c r="AR310" s="60"/>
      <c r="AS310" s="60"/>
      <c r="AT310" s="60"/>
      <c r="AU310" s="60"/>
      <c r="AV310" s="60"/>
      <c r="AW310" s="60"/>
      <c r="AX310" s="60"/>
      <c r="AY310" s="60"/>
      <c r="AZ310" s="60"/>
      <c r="BA310" s="60"/>
      <c r="BB310" s="60"/>
    </row>
    <row r="311" spans="1:54" x14ac:dyDescent="0.2">
      <c r="B311" s="67"/>
      <c r="C311" s="68" t="s">
        <v>105</v>
      </c>
      <c r="D311" s="126">
        <v>0</v>
      </c>
      <c r="E311" s="127">
        <v>0</v>
      </c>
      <c r="F311" s="127">
        <v>0</v>
      </c>
      <c r="G311" s="127">
        <v>0</v>
      </c>
      <c r="H311" s="120">
        <v>0</v>
      </c>
      <c r="I311" s="121">
        <v>0</v>
      </c>
      <c r="J311" s="121">
        <v>0</v>
      </c>
      <c r="K311" s="122">
        <v>0</v>
      </c>
      <c r="L311" s="393"/>
      <c r="M311" s="405"/>
      <c r="Q311" s="59">
        <v>713</v>
      </c>
      <c r="S311" s="61">
        <v>713</v>
      </c>
    </row>
    <row r="312" spans="1:54" x14ac:dyDescent="0.2">
      <c r="B312" s="69"/>
      <c r="C312" s="70" t="s">
        <v>115</v>
      </c>
      <c r="D312" s="112">
        <v>0</v>
      </c>
      <c r="E312" s="113">
        <v>0</v>
      </c>
      <c r="F312" s="113">
        <v>0</v>
      </c>
      <c r="G312" s="113">
        <v>0</v>
      </c>
      <c r="H312" s="115">
        <v>0</v>
      </c>
      <c r="I312" s="116">
        <v>0</v>
      </c>
      <c r="J312" s="116">
        <v>0</v>
      </c>
      <c r="K312" s="117">
        <v>0</v>
      </c>
      <c r="L312" s="393"/>
      <c r="M312" s="405"/>
    </row>
    <row r="313" spans="1:54" x14ac:dyDescent="0.2">
      <c r="B313" s="69" t="s">
        <v>109</v>
      </c>
      <c r="C313" s="70" t="s">
        <v>110</v>
      </c>
      <c r="D313" s="77">
        <v>0</v>
      </c>
      <c r="E313" s="78">
        <v>0</v>
      </c>
      <c r="F313" s="78">
        <v>0</v>
      </c>
      <c r="G313" s="78">
        <v>0</v>
      </c>
      <c r="H313" s="80">
        <v>0</v>
      </c>
      <c r="I313" s="81">
        <v>0</v>
      </c>
      <c r="J313" s="81">
        <v>0</v>
      </c>
      <c r="K313" s="82">
        <v>0</v>
      </c>
      <c r="L313" s="393"/>
      <c r="M313" s="405"/>
      <c r="Q313" s="59">
        <v>729</v>
      </c>
      <c r="S313" s="61">
        <v>729</v>
      </c>
    </row>
    <row r="314" spans="1:54" x14ac:dyDescent="0.2">
      <c r="B314" s="69"/>
      <c r="C314" s="70" t="s">
        <v>111</v>
      </c>
      <c r="D314" s="77">
        <v>0</v>
      </c>
      <c r="E314" s="78">
        <v>0</v>
      </c>
      <c r="F314" s="78">
        <v>0</v>
      </c>
      <c r="G314" s="78">
        <v>0</v>
      </c>
      <c r="H314" s="80">
        <v>0</v>
      </c>
      <c r="I314" s="81">
        <v>0</v>
      </c>
      <c r="J314" s="81">
        <v>0</v>
      </c>
      <c r="K314" s="82">
        <v>0</v>
      </c>
      <c r="L314" s="393"/>
      <c r="M314" s="405"/>
      <c r="Q314" s="59">
        <v>730</v>
      </c>
      <c r="S314" s="61">
        <v>730</v>
      </c>
    </row>
    <row r="315" spans="1:54" x14ac:dyDescent="0.2">
      <c r="A315" s="57">
        <v>25</v>
      </c>
      <c r="B315" s="69"/>
      <c r="C315" s="70" t="s">
        <v>45</v>
      </c>
      <c r="D315" s="77">
        <v>0</v>
      </c>
      <c r="E315" s="78">
        <v>0</v>
      </c>
      <c r="F315" s="78">
        <v>0</v>
      </c>
      <c r="G315" s="78">
        <v>0</v>
      </c>
      <c r="H315" s="80">
        <v>0</v>
      </c>
      <c r="I315" s="81">
        <v>0</v>
      </c>
      <c r="J315" s="81">
        <v>0</v>
      </c>
      <c r="K315" s="82">
        <v>0</v>
      </c>
      <c r="L315" s="393"/>
      <c r="M315" s="405"/>
      <c r="Q315" s="59">
        <v>731</v>
      </c>
      <c r="S315" s="61">
        <v>731</v>
      </c>
    </row>
    <row r="316" spans="1:54" x14ac:dyDescent="0.2">
      <c r="B316" s="69"/>
      <c r="C316" s="70" t="s">
        <v>46</v>
      </c>
      <c r="D316" s="77">
        <v>0</v>
      </c>
      <c r="E316" s="78">
        <v>0</v>
      </c>
      <c r="F316" s="78">
        <v>0</v>
      </c>
      <c r="G316" s="78">
        <v>0</v>
      </c>
      <c r="H316" s="80">
        <v>0</v>
      </c>
      <c r="I316" s="81">
        <v>0</v>
      </c>
      <c r="J316" s="81">
        <v>0</v>
      </c>
      <c r="K316" s="82">
        <v>0</v>
      </c>
      <c r="L316" s="393"/>
      <c r="M316" s="405"/>
      <c r="Q316" s="59">
        <v>731</v>
      </c>
      <c r="S316" s="61">
        <v>731</v>
      </c>
    </row>
    <row r="317" spans="1:54" x14ac:dyDescent="0.2">
      <c r="B317" s="90" t="s">
        <v>113</v>
      </c>
      <c r="C317" s="91" t="s">
        <v>110</v>
      </c>
      <c r="D317" s="92">
        <v>0</v>
      </c>
      <c r="E317" s="93">
        <v>0</v>
      </c>
      <c r="F317" s="93">
        <v>0</v>
      </c>
      <c r="G317" s="93">
        <v>0</v>
      </c>
      <c r="H317" s="95">
        <v>0</v>
      </c>
      <c r="I317" s="96">
        <v>0</v>
      </c>
      <c r="J317" s="96">
        <v>0</v>
      </c>
      <c r="K317" s="97">
        <v>0</v>
      </c>
      <c r="L317" s="395"/>
      <c r="M317" s="392"/>
    </row>
    <row r="318" spans="1:54" x14ac:dyDescent="0.2">
      <c r="B318" s="90"/>
      <c r="C318" s="91" t="s">
        <v>111</v>
      </c>
      <c r="D318" s="92">
        <v>0</v>
      </c>
      <c r="E318" s="93">
        <v>0</v>
      </c>
      <c r="F318" s="93">
        <v>0</v>
      </c>
      <c r="G318" s="93">
        <v>0</v>
      </c>
      <c r="H318" s="95">
        <v>0</v>
      </c>
      <c r="I318" s="96">
        <v>0</v>
      </c>
      <c r="J318" s="96">
        <v>0</v>
      </c>
      <c r="K318" s="97">
        <v>0</v>
      </c>
      <c r="L318" s="395"/>
      <c r="M318" s="392"/>
    </row>
    <row r="319" spans="1:54" x14ac:dyDescent="0.2">
      <c r="B319" s="90"/>
      <c r="C319" s="91" t="s">
        <v>45</v>
      </c>
      <c r="D319" s="92">
        <v>0</v>
      </c>
      <c r="E319" s="93">
        <v>0</v>
      </c>
      <c r="F319" s="93">
        <v>0</v>
      </c>
      <c r="G319" s="93">
        <v>0</v>
      </c>
      <c r="H319" s="95">
        <v>0</v>
      </c>
      <c r="I319" s="96">
        <v>0</v>
      </c>
      <c r="J319" s="96">
        <v>0</v>
      </c>
      <c r="K319" s="97">
        <v>0</v>
      </c>
      <c r="L319" s="395"/>
      <c r="M319" s="392"/>
    </row>
    <row r="320" spans="1:54" x14ac:dyDescent="0.2">
      <c r="B320" s="100"/>
      <c r="C320" s="101" t="s">
        <v>46</v>
      </c>
      <c r="D320" s="102">
        <v>0</v>
      </c>
      <c r="E320" s="103">
        <v>0</v>
      </c>
      <c r="F320" s="103">
        <v>0</v>
      </c>
      <c r="G320" s="103">
        <v>0</v>
      </c>
      <c r="H320" s="105">
        <v>0</v>
      </c>
      <c r="I320" s="106">
        <v>0</v>
      </c>
      <c r="J320" s="106">
        <v>0</v>
      </c>
      <c r="K320" s="107">
        <v>0</v>
      </c>
      <c r="L320" s="395"/>
      <c r="M320" s="392"/>
    </row>
    <row r="321" spans="1:54" ht="21" x14ac:dyDescent="0.2">
      <c r="B321" s="128"/>
      <c r="C321" s="129"/>
      <c r="D321" s="362"/>
      <c r="E321" s="362"/>
      <c r="F321" s="362"/>
      <c r="G321" s="362"/>
      <c r="H321" s="362"/>
      <c r="I321" s="362"/>
      <c r="J321" s="362"/>
      <c r="K321" s="362"/>
      <c r="L321" s="394"/>
    </row>
    <row r="322" spans="1:54" s="109" customFormat="1" ht="21" x14ac:dyDescent="0.35">
      <c r="A322" s="57"/>
      <c r="B322" s="364" t="s">
        <v>122</v>
      </c>
      <c r="C322" s="365"/>
      <c r="D322" s="366" t="s">
        <v>98</v>
      </c>
      <c r="E322" s="367"/>
      <c r="F322" s="367"/>
      <c r="G322" s="368"/>
      <c r="H322" s="381" t="s">
        <v>99</v>
      </c>
      <c r="I322" s="382"/>
      <c r="J322" s="382"/>
      <c r="K322" s="383"/>
      <c r="L322" s="400"/>
      <c r="M322" s="399"/>
      <c r="N322" s="399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  <c r="AQ322" s="60"/>
      <c r="AR322" s="60"/>
      <c r="AS322" s="60"/>
      <c r="AT322" s="60"/>
      <c r="AU322" s="60"/>
      <c r="AV322" s="60"/>
      <c r="AW322" s="60"/>
      <c r="AX322" s="60"/>
      <c r="AY322" s="60"/>
      <c r="AZ322" s="60"/>
      <c r="BA322" s="60"/>
      <c r="BB322" s="60"/>
    </row>
    <row r="323" spans="1:54" x14ac:dyDescent="0.2">
      <c r="B323" s="67"/>
      <c r="C323" s="68" t="s">
        <v>105</v>
      </c>
      <c r="D323" s="126">
        <v>0</v>
      </c>
      <c r="E323" s="127">
        <v>0</v>
      </c>
      <c r="F323" s="127">
        <v>0</v>
      </c>
      <c r="G323" s="127">
        <v>0</v>
      </c>
      <c r="H323" s="120">
        <v>0</v>
      </c>
      <c r="I323" s="121">
        <v>0</v>
      </c>
      <c r="J323" s="121">
        <v>0</v>
      </c>
      <c r="K323" s="122">
        <v>0</v>
      </c>
      <c r="L323" s="393"/>
      <c r="M323" s="405"/>
      <c r="Q323" s="59">
        <v>740</v>
      </c>
      <c r="S323" s="61">
        <v>740</v>
      </c>
    </row>
    <row r="324" spans="1:54" x14ac:dyDescent="0.2">
      <c r="B324" s="69"/>
      <c r="C324" s="70" t="s">
        <v>115</v>
      </c>
      <c r="D324" s="112">
        <v>0</v>
      </c>
      <c r="E324" s="113">
        <v>0</v>
      </c>
      <c r="F324" s="113">
        <v>0</v>
      </c>
      <c r="G324" s="113">
        <v>0</v>
      </c>
      <c r="H324" s="115">
        <v>0</v>
      </c>
      <c r="I324" s="116">
        <v>0</v>
      </c>
      <c r="J324" s="116">
        <v>0</v>
      </c>
      <c r="K324" s="117">
        <v>0</v>
      </c>
      <c r="L324" s="393"/>
      <c r="M324" s="405"/>
    </row>
    <row r="325" spans="1:54" x14ac:dyDescent="0.2">
      <c r="B325" s="69" t="s">
        <v>109</v>
      </c>
      <c r="C325" s="70" t="s">
        <v>110</v>
      </c>
      <c r="D325" s="77">
        <v>0</v>
      </c>
      <c r="E325" s="78">
        <v>0</v>
      </c>
      <c r="F325" s="78">
        <v>0</v>
      </c>
      <c r="G325" s="78">
        <v>0</v>
      </c>
      <c r="H325" s="80">
        <v>0</v>
      </c>
      <c r="I325" s="81">
        <v>0</v>
      </c>
      <c r="J325" s="81">
        <v>0</v>
      </c>
      <c r="K325" s="82">
        <v>0</v>
      </c>
      <c r="L325" s="393"/>
      <c r="M325" s="405"/>
      <c r="Q325" s="59">
        <v>756</v>
      </c>
      <c r="S325" s="61">
        <v>756</v>
      </c>
    </row>
    <row r="326" spans="1:54" x14ac:dyDescent="0.2">
      <c r="B326" s="69"/>
      <c r="C326" s="70" t="s">
        <v>111</v>
      </c>
      <c r="D326" s="77">
        <v>0</v>
      </c>
      <c r="E326" s="78">
        <v>0</v>
      </c>
      <c r="F326" s="78">
        <v>0</v>
      </c>
      <c r="G326" s="78">
        <v>0</v>
      </c>
      <c r="H326" s="80">
        <v>0</v>
      </c>
      <c r="I326" s="81">
        <v>0</v>
      </c>
      <c r="J326" s="81">
        <v>0</v>
      </c>
      <c r="K326" s="82">
        <v>0</v>
      </c>
      <c r="L326" s="393"/>
      <c r="M326" s="405"/>
      <c r="Q326" s="59">
        <v>757</v>
      </c>
      <c r="S326" s="61">
        <v>757</v>
      </c>
    </row>
    <row r="327" spans="1:54" x14ac:dyDescent="0.2">
      <c r="A327" s="57">
        <v>26</v>
      </c>
      <c r="B327" s="69"/>
      <c r="C327" s="70" t="s">
        <v>45</v>
      </c>
      <c r="D327" s="77">
        <v>0</v>
      </c>
      <c r="E327" s="78">
        <v>0</v>
      </c>
      <c r="F327" s="78">
        <v>0</v>
      </c>
      <c r="G327" s="78">
        <v>0</v>
      </c>
      <c r="H327" s="80">
        <v>0</v>
      </c>
      <c r="I327" s="81">
        <v>0</v>
      </c>
      <c r="J327" s="81">
        <v>0</v>
      </c>
      <c r="K327" s="82">
        <v>0</v>
      </c>
      <c r="L327" s="393"/>
      <c r="M327" s="405"/>
      <c r="Q327" s="59">
        <v>758</v>
      </c>
      <c r="S327" s="61">
        <v>758</v>
      </c>
    </row>
    <row r="328" spans="1:54" x14ac:dyDescent="0.2">
      <c r="B328" s="69"/>
      <c r="C328" s="70" t="s">
        <v>46</v>
      </c>
      <c r="D328" s="77">
        <v>0</v>
      </c>
      <c r="E328" s="78">
        <v>0</v>
      </c>
      <c r="F328" s="78">
        <v>0</v>
      </c>
      <c r="G328" s="78">
        <v>0</v>
      </c>
      <c r="H328" s="80">
        <v>0</v>
      </c>
      <c r="I328" s="81">
        <v>0</v>
      </c>
      <c r="J328" s="81">
        <v>0</v>
      </c>
      <c r="K328" s="82">
        <v>0</v>
      </c>
      <c r="L328" s="393"/>
      <c r="M328" s="405"/>
      <c r="Q328" s="59">
        <v>758</v>
      </c>
      <c r="S328" s="61">
        <v>758</v>
      </c>
    </row>
    <row r="329" spans="1:54" x14ac:dyDescent="0.2">
      <c r="B329" s="90" t="s">
        <v>113</v>
      </c>
      <c r="C329" s="91" t="s">
        <v>110</v>
      </c>
      <c r="D329" s="92">
        <v>0</v>
      </c>
      <c r="E329" s="93">
        <v>0</v>
      </c>
      <c r="F329" s="93">
        <v>0</v>
      </c>
      <c r="G329" s="93">
        <v>0</v>
      </c>
      <c r="H329" s="95">
        <v>0</v>
      </c>
      <c r="I329" s="96">
        <v>0</v>
      </c>
      <c r="J329" s="96">
        <v>0</v>
      </c>
      <c r="K329" s="97">
        <v>0</v>
      </c>
      <c r="L329" s="395"/>
      <c r="M329" s="392"/>
    </row>
    <row r="330" spans="1:54" x14ac:dyDescent="0.2">
      <c r="B330" s="90"/>
      <c r="C330" s="91" t="s">
        <v>111</v>
      </c>
      <c r="D330" s="92">
        <v>0</v>
      </c>
      <c r="E330" s="93">
        <v>0</v>
      </c>
      <c r="F330" s="93">
        <v>0</v>
      </c>
      <c r="G330" s="93">
        <v>0</v>
      </c>
      <c r="H330" s="95">
        <v>0</v>
      </c>
      <c r="I330" s="96">
        <v>0</v>
      </c>
      <c r="J330" s="96">
        <v>0</v>
      </c>
      <c r="K330" s="97">
        <v>0</v>
      </c>
      <c r="L330" s="395"/>
      <c r="M330" s="392"/>
    </row>
    <row r="331" spans="1:54" x14ac:dyDescent="0.2">
      <c r="B331" s="90"/>
      <c r="C331" s="91" t="s">
        <v>45</v>
      </c>
      <c r="D331" s="92">
        <v>0</v>
      </c>
      <c r="E331" s="93">
        <v>0</v>
      </c>
      <c r="F331" s="93">
        <v>0</v>
      </c>
      <c r="G331" s="93">
        <v>0</v>
      </c>
      <c r="H331" s="95">
        <v>0</v>
      </c>
      <c r="I331" s="96">
        <v>0</v>
      </c>
      <c r="J331" s="96">
        <v>0</v>
      </c>
      <c r="K331" s="97">
        <v>0</v>
      </c>
      <c r="L331" s="395"/>
      <c r="M331" s="392"/>
    </row>
    <row r="332" spans="1:54" x14ac:dyDescent="0.2">
      <c r="B332" s="100"/>
      <c r="C332" s="101" t="s">
        <v>46</v>
      </c>
      <c r="D332" s="102">
        <v>0</v>
      </c>
      <c r="E332" s="103">
        <v>0</v>
      </c>
      <c r="F332" s="103">
        <v>0</v>
      </c>
      <c r="G332" s="103">
        <v>0</v>
      </c>
      <c r="H332" s="105">
        <v>0</v>
      </c>
      <c r="I332" s="106">
        <v>0</v>
      </c>
      <c r="J332" s="106">
        <v>0</v>
      </c>
      <c r="K332" s="107">
        <v>0</v>
      </c>
      <c r="L332" s="395"/>
      <c r="M332" s="392"/>
    </row>
    <row r="333" spans="1:54" ht="21" x14ac:dyDescent="0.2">
      <c r="B333" s="128"/>
      <c r="C333" s="129"/>
      <c r="D333" s="362"/>
      <c r="E333" s="362"/>
      <c r="F333" s="362"/>
      <c r="G333" s="362"/>
      <c r="H333" s="362"/>
      <c r="I333" s="362"/>
      <c r="J333" s="362"/>
      <c r="K333" s="362"/>
      <c r="L333" s="394"/>
    </row>
    <row r="334" spans="1:54" s="109" customFormat="1" ht="21" x14ac:dyDescent="0.35">
      <c r="A334" s="57"/>
      <c r="B334" s="364" t="s">
        <v>122</v>
      </c>
      <c r="C334" s="365"/>
      <c r="D334" s="366" t="s">
        <v>98</v>
      </c>
      <c r="E334" s="367"/>
      <c r="F334" s="367"/>
      <c r="G334" s="368"/>
      <c r="H334" s="381" t="s">
        <v>99</v>
      </c>
      <c r="I334" s="382"/>
      <c r="J334" s="382"/>
      <c r="K334" s="383"/>
      <c r="L334" s="400"/>
      <c r="M334" s="399"/>
      <c r="N334" s="399"/>
      <c r="R334" s="60"/>
      <c r="S334" s="60"/>
      <c r="T334" s="60"/>
      <c r="U334" s="60"/>
      <c r="V334" s="60"/>
      <c r="W334" s="60"/>
      <c r="X334" s="60"/>
      <c r="Y334" s="60"/>
      <c r="Z334" s="60"/>
      <c r="AA334" s="60"/>
      <c r="AB334" s="60"/>
      <c r="AC334" s="60"/>
      <c r="AD334" s="60"/>
      <c r="AE334" s="60"/>
      <c r="AF334" s="60"/>
      <c r="AG334" s="60"/>
      <c r="AH334" s="60"/>
      <c r="AI334" s="60"/>
      <c r="AJ334" s="60"/>
      <c r="AK334" s="60"/>
      <c r="AL334" s="60"/>
      <c r="AM334" s="60"/>
      <c r="AN334" s="60"/>
      <c r="AO334" s="60"/>
      <c r="AP334" s="60"/>
      <c r="AQ334" s="60"/>
      <c r="AR334" s="60"/>
      <c r="AS334" s="60"/>
      <c r="AT334" s="60"/>
      <c r="AU334" s="60"/>
      <c r="AV334" s="60"/>
      <c r="AW334" s="60"/>
      <c r="AX334" s="60"/>
      <c r="AY334" s="60"/>
      <c r="AZ334" s="60"/>
      <c r="BA334" s="60"/>
      <c r="BB334" s="60"/>
    </row>
    <row r="335" spans="1:54" x14ac:dyDescent="0.2">
      <c r="B335" s="67"/>
      <c r="C335" s="68" t="s">
        <v>105</v>
      </c>
      <c r="D335" s="126">
        <v>0</v>
      </c>
      <c r="E335" s="127">
        <v>0</v>
      </c>
      <c r="F335" s="127">
        <v>0</v>
      </c>
      <c r="G335" s="127">
        <v>0</v>
      </c>
      <c r="H335" s="120">
        <v>0</v>
      </c>
      <c r="I335" s="121">
        <v>0</v>
      </c>
      <c r="J335" s="121">
        <v>0</v>
      </c>
      <c r="K335" s="122">
        <v>0</v>
      </c>
      <c r="L335" s="393"/>
      <c r="M335" s="405"/>
      <c r="Q335" s="59">
        <v>767</v>
      </c>
      <c r="S335" s="61">
        <v>767</v>
      </c>
    </row>
    <row r="336" spans="1:54" x14ac:dyDescent="0.2">
      <c r="B336" s="69"/>
      <c r="C336" s="70" t="s">
        <v>115</v>
      </c>
      <c r="D336" s="112">
        <v>0</v>
      </c>
      <c r="E336" s="113">
        <v>0</v>
      </c>
      <c r="F336" s="113">
        <v>0</v>
      </c>
      <c r="G336" s="113">
        <v>0</v>
      </c>
      <c r="H336" s="115">
        <v>0</v>
      </c>
      <c r="I336" s="116">
        <v>0</v>
      </c>
      <c r="J336" s="116">
        <v>0</v>
      </c>
      <c r="K336" s="117">
        <v>0</v>
      </c>
      <c r="L336" s="393"/>
      <c r="M336" s="405"/>
    </row>
    <row r="337" spans="1:54" x14ac:dyDescent="0.2">
      <c r="B337" s="69" t="s">
        <v>109</v>
      </c>
      <c r="C337" s="70" t="s">
        <v>110</v>
      </c>
      <c r="D337" s="77">
        <v>0</v>
      </c>
      <c r="E337" s="78">
        <v>0</v>
      </c>
      <c r="F337" s="78">
        <v>0</v>
      </c>
      <c r="G337" s="78">
        <v>0</v>
      </c>
      <c r="H337" s="80">
        <v>0</v>
      </c>
      <c r="I337" s="81">
        <v>0</v>
      </c>
      <c r="J337" s="81">
        <v>0</v>
      </c>
      <c r="K337" s="82">
        <v>0</v>
      </c>
      <c r="L337" s="393"/>
      <c r="M337" s="405"/>
      <c r="Q337" s="59">
        <v>783</v>
      </c>
      <c r="S337" s="61">
        <v>783</v>
      </c>
    </row>
    <row r="338" spans="1:54" x14ac:dyDescent="0.2">
      <c r="B338" s="69"/>
      <c r="C338" s="70" t="s">
        <v>111</v>
      </c>
      <c r="D338" s="77">
        <v>0</v>
      </c>
      <c r="E338" s="78">
        <v>0</v>
      </c>
      <c r="F338" s="78">
        <v>0</v>
      </c>
      <c r="G338" s="78">
        <v>0</v>
      </c>
      <c r="H338" s="80">
        <v>0</v>
      </c>
      <c r="I338" s="81">
        <v>0</v>
      </c>
      <c r="J338" s="81">
        <v>0</v>
      </c>
      <c r="K338" s="82">
        <v>0</v>
      </c>
      <c r="L338" s="393"/>
      <c r="M338" s="405"/>
      <c r="Q338" s="59">
        <v>784</v>
      </c>
      <c r="S338" s="61">
        <v>784</v>
      </c>
    </row>
    <row r="339" spans="1:54" x14ac:dyDescent="0.2">
      <c r="A339" s="57">
        <v>27</v>
      </c>
      <c r="B339" s="69"/>
      <c r="C339" s="70" t="s">
        <v>45</v>
      </c>
      <c r="D339" s="77">
        <v>0</v>
      </c>
      <c r="E339" s="78">
        <v>0</v>
      </c>
      <c r="F339" s="78">
        <v>0</v>
      </c>
      <c r="G339" s="78">
        <v>0</v>
      </c>
      <c r="H339" s="80">
        <v>0</v>
      </c>
      <c r="I339" s="81">
        <v>0</v>
      </c>
      <c r="J339" s="81">
        <v>0</v>
      </c>
      <c r="K339" s="82">
        <v>0</v>
      </c>
      <c r="L339" s="393"/>
      <c r="M339" s="405"/>
      <c r="Q339" s="59">
        <v>785</v>
      </c>
      <c r="S339" s="61">
        <v>785</v>
      </c>
    </row>
    <row r="340" spans="1:54" x14ac:dyDescent="0.2">
      <c r="B340" s="69"/>
      <c r="C340" s="70" t="s">
        <v>46</v>
      </c>
      <c r="D340" s="77">
        <v>0</v>
      </c>
      <c r="E340" s="78">
        <v>0</v>
      </c>
      <c r="F340" s="78">
        <v>0</v>
      </c>
      <c r="G340" s="78">
        <v>0</v>
      </c>
      <c r="H340" s="80">
        <v>0</v>
      </c>
      <c r="I340" s="81">
        <v>0</v>
      </c>
      <c r="J340" s="81">
        <v>0</v>
      </c>
      <c r="K340" s="82">
        <v>0</v>
      </c>
      <c r="L340" s="393"/>
      <c r="M340" s="405"/>
      <c r="Q340" s="59">
        <v>785</v>
      </c>
      <c r="S340" s="61">
        <v>785</v>
      </c>
    </row>
    <row r="341" spans="1:54" x14ac:dyDescent="0.2">
      <c r="B341" s="90" t="s">
        <v>113</v>
      </c>
      <c r="C341" s="91" t="s">
        <v>110</v>
      </c>
      <c r="D341" s="92">
        <v>0</v>
      </c>
      <c r="E341" s="93">
        <v>0</v>
      </c>
      <c r="F341" s="93">
        <v>0</v>
      </c>
      <c r="G341" s="93">
        <v>0</v>
      </c>
      <c r="H341" s="95">
        <v>0</v>
      </c>
      <c r="I341" s="96">
        <v>0</v>
      </c>
      <c r="J341" s="96">
        <v>0</v>
      </c>
      <c r="K341" s="97">
        <v>0</v>
      </c>
      <c r="L341" s="395"/>
      <c r="M341" s="392"/>
    </row>
    <row r="342" spans="1:54" x14ac:dyDescent="0.2">
      <c r="B342" s="90"/>
      <c r="C342" s="91" t="s">
        <v>111</v>
      </c>
      <c r="D342" s="92">
        <v>0</v>
      </c>
      <c r="E342" s="93">
        <v>0</v>
      </c>
      <c r="F342" s="93">
        <v>0</v>
      </c>
      <c r="G342" s="93">
        <v>0</v>
      </c>
      <c r="H342" s="95">
        <v>0</v>
      </c>
      <c r="I342" s="96">
        <v>0</v>
      </c>
      <c r="J342" s="96">
        <v>0</v>
      </c>
      <c r="K342" s="97">
        <v>0</v>
      </c>
      <c r="L342" s="395"/>
      <c r="M342" s="392"/>
    </row>
    <row r="343" spans="1:54" x14ac:dyDescent="0.2">
      <c r="B343" s="90"/>
      <c r="C343" s="91" t="s">
        <v>45</v>
      </c>
      <c r="D343" s="92">
        <v>0</v>
      </c>
      <c r="E343" s="93">
        <v>0</v>
      </c>
      <c r="F343" s="93">
        <v>0</v>
      </c>
      <c r="G343" s="93">
        <v>0</v>
      </c>
      <c r="H343" s="95">
        <v>0</v>
      </c>
      <c r="I343" s="96">
        <v>0</v>
      </c>
      <c r="J343" s="96">
        <v>0</v>
      </c>
      <c r="K343" s="97">
        <v>0</v>
      </c>
      <c r="L343" s="395"/>
      <c r="M343" s="392"/>
    </row>
    <row r="344" spans="1:54" x14ac:dyDescent="0.2">
      <c r="B344" s="100"/>
      <c r="C344" s="101" t="s">
        <v>46</v>
      </c>
      <c r="D344" s="102">
        <v>0</v>
      </c>
      <c r="E344" s="103">
        <v>0</v>
      </c>
      <c r="F344" s="103">
        <v>0</v>
      </c>
      <c r="G344" s="103">
        <v>0</v>
      </c>
      <c r="H344" s="105">
        <v>0</v>
      </c>
      <c r="I344" s="106">
        <v>0</v>
      </c>
      <c r="J344" s="106">
        <v>0</v>
      </c>
      <c r="K344" s="107">
        <v>0</v>
      </c>
      <c r="L344" s="395"/>
      <c r="M344" s="392"/>
    </row>
    <row r="345" spans="1:54" ht="21" x14ac:dyDescent="0.2">
      <c r="B345" s="128"/>
      <c r="C345" s="129"/>
      <c r="D345" s="362"/>
      <c r="E345" s="362"/>
      <c r="F345" s="362"/>
      <c r="G345" s="362"/>
      <c r="H345" s="362"/>
      <c r="I345" s="362"/>
      <c r="J345" s="362"/>
      <c r="K345" s="362"/>
      <c r="L345" s="394"/>
    </row>
    <row r="346" spans="1:54" s="109" customFormat="1" ht="21" x14ac:dyDescent="0.35">
      <c r="A346" s="57"/>
      <c r="B346" s="364" t="s">
        <v>122</v>
      </c>
      <c r="C346" s="365"/>
      <c r="D346" s="366" t="s">
        <v>98</v>
      </c>
      <c r="E346" s="367"/>
      <c r="F346" s="367"/>
      <c r="G346" s="368"/>
      <c r="H346" s="381" t="s">
        <v>99</v>
      </c>
      <c r="I346" s="382"/>
      <c r="J346" s="382"/>
      <c r="K346" s="383"/>
      <c r="L346" s="400"/>
      <c r="M346" s="399"/>
      <c r="N346" s="399"/>
      <c r="R346" s="60"/>
      <c r="S346" s="60"/>
      <c r="T346" s="60"/>
      <c r="U346" s="60"/>
      <c r="V346" s="60"/>
      <c r="W346" s="60"/>
      <c r="X346" s="60"/>
      <c r="Y346" s="60"/>
      <c r="Z346" s="60"/>
      <c r="AA346" s="60"/>
      <c r="AB346" s="60"/>
      <c r="AC346" s="60"/>
      <c r="AD346" s="60"/>
      <c r="AE346" s="60"/>
      <c r="AF346" s="60"/>
      <c r="AG346" s="60"/>
      <c r="AH346" s="60"/>
      <c r="AI346" s="60"/>
      <c r="AJ346" s="60"/>
      <c r="AK346" s="60"/>
      <c r="AL346" s="60"/>
      <c r="AM346" s="60"/>
      <c r="AN346" s="60"/>
      <c r="AO346" s="60"/>
      <c r="AP346" s="60"/>
      <c r="AQ346" s="60"/>
      <c r="AR346" s="60"/>
      <c r="AS346" s="60"/>
      <c r="AT346" s="60"/>
      <c r="AU346" s="60"/>
      <c r="AV346" s="60"/>
      <c r="AW346" s="60"/>
      <c r="AX346" s="60"/>
      <c r="AY346" s="60"/>
      <c r="AZ346" s="60"/>
      <c r="BA346" s="60"/>
      <c r="BB346" s="60"/>
    </row>
    <row r="347" spans="1:54" x14ac:dyDescent="0.2">
      <c r="B347" s="67"/>
      <c r="C347" s="68" t="s">
        <v>105</v>
      </c>
      <c r="D347" s="126">
        <v>0</v>
      </c>
      <c r="E347" s="127">
        <v>0</v>
      </c>
      <c r="F347" s="127">
        <v>0</v>
      </c>
      <c r="G347" s="127">
        <v>0</v>
      </c>
      <c r="H347" s="120">
        <v>0</v>
      </c>
      <c r="I347" s="121">
        <v>0</v>
      </c>
      <c r="J347" s="121">
        <v>0</v>
      </c>
      <c r="K347" s="122">
        <v>0</v>
      </c>
      <c r="L347" s="393"/>
      <c r="M347" s="405"/>
      <c r="Q347" s="59">
        <v>794</v>
      </c>
      <c r="S347" s="61">
        <v>794</v>
      </c>
    </row>
    <row r="348" spans="1:54" x14ac:dyDescent="0.2">
      <c r="B348" s="69"/>
      <c r="C348" s="70" t="s">
        <v>115</v>
      </c>
      <c r="D348" s="112">
        <v>0</v>
      </c>
      <c r="E348" s="113">
        <v>0</v>
      </c>
      <c r="F348" s="113">
        <v>0</v>
      </c>
      <c r="G348" s="113">
        <v>0</v>
      </c>
      <c r="H348" s="115">
        <v>0</v>
      </c>
      <c r="I348" s="116">
        <v>0</v>
      </c>
      <c r="J348" s="116">
        <v>0</v>
      </c>
      <c r="K348" s="117">
        <v>0</v>
      </c>
      <c r="L348" s="393"/>
      <c r="M348" s="405"/>
    </row>
    <row r="349" spans="1:54" x14ac:dyDescent="0.2">
      <c r="B349" s="69" t="s">
        <v>109</v>
      </c>
      <c r="C349" s="70" t="s">
        <v>110</v>
      </c>
      <c r="D349" s="77">
        <v>0</v>
      </c>
      <c r="E349" s="78">
        <v>0</v>
      </c>
      <c r="F349" s="78">
        <v>0</v>
      </c>
      <c r="G349" s="78">
        <v>0</v>
      </c>
      <c r="H349" s="80">
        <v>0</v>
      </c>
      <c r="I349" s="81">
        <v>0</v>
      </c>
      <c r="J349" s="81">
        <v>0</v>
      </c>
      <c r="K349" s="82">
        <v>0</v>
      </c>
      <c r="L349" s="393"/>
      <c r="M349" s="405"/>
      <c r="Q349" s="59">
        <v>810</v>
      </c>
      <c r="S349" s="61">
        <v>810</v>
      </c>
    </row>
    <row r="350" spans="1:54" x14ac:dyDescent="0.2">
      <c r="B350" s="69"/>
      <c r="C350" s="70" t="s">
        <v>111</v>
      </c>
      <c r="D350" s="77">
        <v>0</v>
      </c>
      <c r="E350" s="78">
        <v>0</v>
      </c>
      <c r="F350" s="78">
        <v>0</v>
      </c>
      <c r="G350" s="78">
        <v>0</v>
      </c>
      <c r="H350" s="80">
        <v>0</v>
      </c>
      <c r="I350" s="81">
        <v>0</v>
      </c>
      <c r="J350" s="81">
        <v>0</v>
      </c>
      <c r="K350" s="82">
        <v>0</v>
      </c>
      <c r="L350" s="393"/>
      <c r="M350" s="405"/>
      <c r="Q350" s="59">
        <v>811</v>
      </c>
      <c r="S350" s="61">
        <v>811</v>
      </c>
    </row>
    <row r="351" spans="1:54" x14ac:dyDescent="0.2">
      <c r="A351" s="57">
        <v>28</v>
      </c>
      <c r="B351" s="69"/>
      <c r="C351" s="70" t="s">
        <v>45</v>
      </c>
      <c r="D351" s="77">
        <v>0</v>
      </c>
      <c r="E351" s="78">
        <v>0</v>
      </c>
      <c r="F351" s="78">
        <v>0</v>
      </c>
      <c r="G351" s="78">
        <v>0</v>
      </c>
      <c r="H351" s="80">
        <v>0</v>
      </c>
      <c r="I351" s="81">
        <v>0</v>
      </c>
      <c r="J351" s="81">
        <v>0</v>
      </c>
      <c r="K351" s="82">
        <v>0</v>
      </c>
      <c r="L351" s="393"/>
      <c r="M351" s="405"/>
      <c r="Q351" s="59">
        <v>812</v>
      </c>
      <c r="S351" s="61">
        <v>812</v>
      </c>
    </row>
    <row r="352" spans="1:54" x14ac:dyDescent="0.2">
      <c r="B352" s="69"/>
      <c r="C352" s="70" t="s">
        <v>46</v>
      </c>
      <c r="D352" s="77">
        <v>0</v>
      </c>
      <c r="E352" s="78">
        <v>0</v>
      </c>
      <c r="F352" s="78">
        <v>0</v>
      </c>
      <c r="G352" s="78">
        <v>0</v>
      </c>
      <c r="H352" s="80">
        <v>0</v>
      </c>
      <c r="I352" s="81">
        <v>0</v>
      </c>
      <c r="J352" s="81">
        <v>0</v>
      </c>
      <c r="K352" s="82">
        <v>0</v>
      </c>
      <c r="L352" s="393"/>
      <c r="M352" s="405"/>
      <c r="Q352" s="59">
        <v>812</v>
      </c>
      <c r="S352" s="61">
        <v>812</v>
      </c>
    </row>
    <row r="353" spans="1:54" x14ac:dyDescent="0.2">
      <c r="B353" s="90" t="s">
        <v>113</v>
      </c>
      <c r="C353" s="91" t="s">
        <v>110</v>
      </c>
      <c r="D353" s="92">
        <v>0</v>
      </c>
      <c r="E353" s="93">
        <v>0</v>
      </c>
      <c r="F353" s="93">
        <v>0</v>
      </c>
      <c r="G353" s="93">
        <v>0</v>
      </c>
      <c r="H353" s="95">
        <v>0</v>
      </c>
      <c r="I353" s="96">
        <v>0</v>
      </c>
      <c r="J353" s="96">
        <v>0</v>
      </c>
      <c r="K353" s="97">
        <v>0</v>
      </c>
      <c r="L353" s="395"/>
      <c r="M353" s="392"/>
    </row>
    <row r="354" spans="1:54" x14ac:dyDescent="0.2">
      <c r="B354" s="90"/>
      <c r="C354" s="91" t="s">
        <v>111</v>
      </c>
      <c r="D354" s="92">
        <v>0</v>
      </c>
      <c r="E354" s="93">
        <v>0</v>
      </c>
      <c r="F354" s="93">
        <v>0</v>
      </c>
      <c r="G354" s="93">
        <v>0</v>
      </c>
      <c r="H354" s="95">
        <v>0</v>
      </c>
      <c r="I354" s="96">
        <v>0</v>
      </c>
      <c r="J354" s="96">
        <v>0</v>
      </c>
      <c r="K354" s="97">
        <v>0</v>
      </c>
      <c r="L354" s="395"/>
      <c r="M354" s="392"/>
    </row>
    <row r="355" spans="1:54" x14ac:dyDescent="0.2">
      <c r="B355" s="90"/>
      <c r="C355" s="91" t="s">
        <v>45</v>
      </c>
      <c r="D355" s="92">
        <v>0</v>
      </c>
      <c r="E355" s="93">
        <v>0</v>
      </c>
      <c r="F355" s="93">
        <v>0</v>
      </c>
      <c r="G355" s="93">
        <v>0</v>
      </c>
      <c r="H355" s="95">
        <v>0</v>
      </c>
      <c r="I355" s="96">
        <v>0</v>
      </c>
      <c r="J355" s="96">
        <v>0</v>
      </c>
      <c r="K355" s="97">
        <v>0</v>
      </c>
      <c r="L355" s="395"/>
      <c r="M355" s="392"/>
    </row>
    <row r="356" spans="1:54" x14ac:dyDescent="0.2">
      <c r="B356" s="100"/>
      <c r="C356" s="101" t="s">
        <v>46</v>
      </c>
      <c r="D356" s="102">
        <v>0</v>
      </c>
      <c r="E356" s="103">
        <v>0</v>
      </c>
      <c r="F356" s="103">
        <v>0</v>
      </c>
      <c r="G356" s="103">
        <v>0</v>
      </c>
      <c r="H356" s="105">
        <v>0</v>
      </c>
      <c r="I356" s="106">
        <v>0</v>
      </c>
      <c r="J356" s="106">
        <v>0</v>
      </c>
      <c r="K356" s="107">
        <v>0</v>
      </c>
      <c r="L356" s="395"/>
      <c r="M356" s="392"/>
    </row>
    <row r="357" spans="1:54" ht="21" x14ac:dyDescent="0.2">
      <c r="B357" s="128"/>
      <c r="C357" s="129"/>
      <c r="D357" s="362"/>
      <c r="E357" s="362"/>
      <c r="F357" s="362"/>
      <c r="G357" s="362"/>
      <c r="H357" s="362"/>
      <c r="I357" s="362"/>
      <c r="J357" s="362"/>
      <c r="K357" s="362"/>
      <c r="L357" s="394"/>
    </row>
    <row r="358" spans="1:54" s="109" customFormat="1" ht="21" x14ac:dyDescent="0.35">
      <c r="A358" s="57"/>
      <c r="B358" s="364" t="s">
        <v>122</v>
      </c>
      <c r="C358" s="365"/>
      <c r="D358" s="366" t="s">
        <v>98</v>
      </c>
      <c r="E358" s="367"/>
      <c r="F358" s="367"/>
      <c r="G358" s="368"/>
      <c r="H358" s="381" t="s">
        <v>99</v>
      </c>
      <c r="I358" s="382"/>
      <c r="J358" s="382"/>
      <c r="K358" s="383"/>
      <c r="L358" s="400"/>
      <c r="M358" s="399"/>
      <c r="N358" s="399"/>
      <c r="R358" s="60"/>
      <c r="S358" s="60"/>
      <c r="T358" s="60"/>
      <c r="U358" s="60"/>
      <c r="V358" s="60"/>
      <c r="W358" s="60"/>
      <c r="X358" s="60"/>
      <c r="Y358" s="60"/>
      <c r="Z358" s="60"/>
      <c r="AA358" s="60"/>
      <c r="AB358" s="60"/>
      <c r="AC358" s="60"/>
      <c r="AD358" s="60"/>
      <c r="AE358" s="60"/>
      <c r="AF358" s="60"/>
      <c r="AG358" s="60"/>
      <c r="AH358" s="60"/>
      <c r="AI358" s="60"/>
      <c r="AJ358" s="60"/>
      <c r="AK358" s="60"/>
      <c r="AL358" s="60"/>
      <c r="AM358" s="60"/>
      <c r="AN358" s="60"/>
      <c r="AO358" s="60"/>
      <c r="AP358" s="60"/>
      <c r="AQ358" s="60"/>
      <c r="AR358" s="60"/>
      <c r="AS358" s="60"/>
      <c r="AT358" s="60"/>
      <c r="AU358" s="60"/>
      <c r="AV358" s="60"/>
      <c r="AW358" s="60"/>
      <c r="AX358" s="60"/>
      <c r="AY358" s="60"/>
      <c r="AZ358" s="60"/>
      <c r="BA358" s="60"/>
      <c r="BB358" s="60"/>
    </row>
    <row r="359" spans="1:54" x14ac:dyDescent="0.2">
      <c r="B359" s="67"/>
      <c r="C359" s="68" t="s">
        <v>105</v>
      </c>
      <c r="D359" s="126">
        <v>0</v>
      </c>
      <c r="E359" s="127">
        <v>0</v>
      </c>
      <c r="F359" s="127">
        <v>0</v>
      </c>
      <c r="G359" s="127">
        <v>0</v>
      </c>
      <c r="H359" s="120">
        <v>0</v>
      </c>
      <c r="I359" s="121">
        <v>0</v>
      </c>
      <c r="J359" s="121">
        <v>0</v>
      </c>
      <c r="K359" s="122">
        <v>0</v>
      </c>
      <c r="L359" s="393"/>
      <c r="M359" s="405"/>
      <c r="Q359" s="59">
        <v>821</v>
      </c>
      <c r="S359" s="61">
        <v>821</v>
      </c>
    </row>
    <row r="360" spans="1:54" x14ac:dyDescent="0.2">
      <c r="B360" s="69"/>
      <c r="C360" s="70" t="s">
        <v>115</v>
      </c>
      <c r="D360" s="112">
        <v>0</v>
      </c>
      <c r="E360" s="113">
        <v>0</v>
      </c>
      <c r="F360" s="113">
        <v>0</v>
      </c>
      <c r="G360" s="113">
        <v>0</v>
      </c>
      <c r="H360" s="115">
        <v>0</v>
      </c>
      <c r="I360" s="116">
        <v>0</v>
      </c>
      <c r="J360" s="116">
        <v>0</v>
      </c>
      <c r="K360" s="117">
        <v>0</v>
      </c>
      <c r="L360" s="393"/>
      <c r="M360" s="405"/>
    </row>
    <row r="361" spans="1:54" x14ac:dyDescent="0.2">
      <c r="B361" s="69" t="s">
        <v>109</v>
      </c>
      <c r="C361" s="70" t="s">
        <v>110</v>
      </c>
      <c r="D361" s="77">
        <v>0</v>
      </c>
      <c r="E361" s="78">
        <v>0</v>
      </c>
      <c r="F361" s="78">
        <v>0</v>
      </c>
      <c r="G361" s="78">
        <v>0</v>
      </c>
      <c r="H361" s="80">
        <v>0</v>
      </c>
      <c r="I361" s="81">
        <v>0</v>
      </c>
      <c r="J361" s="81">
        <v>0</v>
      </c>
      <c r="K361" s="82">
        <v>0</v>
      </c>
      <c r="L361" s="393"/>
      <c r="M361" s="405"/>
      <c r="Q361" s="59">
        <v>837</v>
      </c>
      <c r="S361" s="61">
        <v>837</v>
      </c>
    </row>
    <row r="362" spans="1:54" x14ac:dyDescent="0.2">
      <c r="B362" s="69"/>
      <c r="C362" s="70" t="s">
        <v>111</v>
      </c>
      <c r="D362" s="77">
        <v>0</v>
      </c>
      <c r="E362" s="78">
        <v>0</v>
      </c>
      <c r="F362" s="78">
        <v>0</v>
      </c>
      <c r="G362" s="78">
        <v>0</v>
      </c>
      <c r="H362" s="80">
        <v>0</v>
      </c>
      <c r="I362" s="81">
        <v>0</v>
      </c>
      <c r="J362" s="81">
        <v>0</v>
      </c>
      <c r="K362" s="82">
        <v>0</v>
      </c>
      <c r="L362" s="393"/>
      <c r="M362" s="405"/>
      <c r="Q362" s="59">
        <v>838</v>
      </c>
      <c r="S362" s="61">
        <v>838</v>
      </c>
    </row>
    <row r="363" spans="1:54" x14ac:dyDescent="0.2">
      <c r="A363" s="57">
        <v>29</v>
      </c>
      <c r="B363" s="69"/>
      <c r="C363" s="70" t="s">
        <v>45</v>
      </c>
      <c r="D363" s="77">
        <v>0</v>
      </c>
      <c r="E363" s="78">
        <v>0</v>
      </c>
      <c r="F363" s="78">
        <v>0</v>
      </c>
      <c r="G363" s="78">
        <v>0</v>
      </c>
      <c r="H363" s="80">
        <v>0</v>
      </c>
      <c r="I363" s="81">
        <v>0</v>
      </c>
      <c r="J363" s="81">
        <v>0</v>
      </c>
      <c r="K363" s="82">
        <v>0</v>
      </c>
      <c r="L363" s="393"/>
      <c r="M363" s="405"/>
      <c r="Q363" s="59">
        <v>839</v>
      </c>
      <c r="S363" s="61">
        <v>839</v>
      </c>
    </row>
    <row r="364" spans="1:54" x14ac:dyDescent="0.2">
      <c r="B364" s="69"/>
      <c r="C364" s="70" t="s">
        <v>46</v>
      </c>
      <c r="D364" s="77">
        <v>0</v>
      </c>
      <c r="E364" s="78">
        <v>0</v>
      </c>
      <c r="F364" s="78">
        <v>0</v>
      </c>
      <c r="G364" s="78">
        <v>0</v>
      </c>
      <c r="H364" s="80">
        <v>0</v>
      </c>
      <c r="I364" s="81">
        <v>0</v>
      </c>
      <c r="J364" s="81">
        <v>0</v>
      </c>
      <c r="K364" s="82">
        <v>0</v>
      </c>
      <c r="L364" s="393"/>
      <c r="M364" s="405"/>
      <c r="Q364" s="59">
        <v>839</v>
      </c>
      <c r="S364" s="61">
        <v>839</v>
      </c>
    </row>
    <row r="365" spans="1:54" x14ac:dyDescent="0.2">
      <c r="B365" s="90" t="s">
        <v>113</v>
      </c>
      <c r="C365" s="91" t="s">
        <v>110</v>
      </c>
      <c r="D365" s="92">
        <v>0</v>
      </c>
      <c r="E365" s="93">
        <v>0</v>
      </c>
      <c r="F365" s="93">
        <v>0</v>
      </c>
      <c r="G365" s="93">
        <v>0</v>
      </c>
      <c r="H365" s="95">
        <v>0</v>
      </c>
      <c r="I365" s="96">
        <v>0</v>
      </c>
      <c r="J365" s="96">
        <v>0</v>
      </c>
      <c r="K365" s="97">
        <v>0</v>
      </c>
      <c r="L365" s="395"/>
      <c r="M365" s="392"/>
    </row>
    <row r="366" spans="1:54" x14ac:dyDescent="0.2">
      <c r="B366" s="90"/>
      <c r="C366" s="91" t="s">
        <v>111</v>
      </c>
      <c r="D366" s="92">
        <v>0</v>
      </c>
      <c r="E366" s="93">
        <v>0</v>
      </c>
      <c r="F366" s="93">
        <v>0</v>
      </c>
      <c r="G366" s="93">
        <v>0</v>
      </c>
      <c r="H366" s="95">
        <v>0</v>
      </c>
      <c r="I366" s="96">
        <v>0</v>
      </c>
      <c r="J366" s="96">
        <v>0</v>
      </c>
      <c r="K366" s="97">
        <v>0</v>
      </c>
      <c r="L366" s="395"/>
      <c r="M366" s="392"/>
    </row>
    <row r="367" spans="1:54" x14ac:dyDescent="0.2">
      <c r="B367" s="90"/>
      <c r="C367" s="91" t="s">
        <v>45</v>
      </c>
      <c r="D367" s="92">
        <v>0</v>
      </c>
      <c r="E367" s="93">
        <v>0</v>
      </c>
      <c r="F367" s="93">
        <v>0</v>
      </c>
      <c r="G367" s="93">
        <v>0</v>
      </c>
      <c r="H367" s="95">
        <v>0</v>
      </c>
      <c r="I367" s="96">
        <v>0</v>
      </c>
      <c r="J367" s="96">
        <v>0</v>
      </c>
      <c r="K367" s="97">
        <v>0</v>
      </c>
      <c r="L367" s="395"/>
      <c r="M367" s="392"/>
    </row>
    <row r="368" spans="1:54" x14ac:dyDescent="0.2">
      <c r="B368" s="100"/>
      <c r="C368" s="101" t="s">
        <v>46</v>
      </c>
      <c r="D368" s="102">
        <v>0</v>
      </c>
      <c r="E368" s="103">
        <v>0</v>
      </c>
      <c r="F368" s="103">
        <v>0</v>
      </c>
      <c r="G368" s="103">
        <v>0</v>
      </c>
      <c r="H368" s="105">
        <v>0</v>
      </c>
      <c r="I368" s="106">
        <v>0</v>
      </c>
      <c r="J368" s="106">
        <v>0</v>
      </c>
      <c r="K368" s="107">
        <v>0</v>
      </c>
      <c r="L368" s="395"/>
      <c r="M368" s="392"/>
    </row>
    <row r="369" spans="1:54" ht="21" x14ac:dyDescent="0.2">
      <c r="B369" s="128"/>
      <c r="C369" s="129"/>
      <c r="D369" s="362"/>
      <c r="E369" s="362"/>
      <c r="F369" s="362"/>
      <c r="G369" s="362"/>
      <c r="H369" s="362"/>
      <c r="I369" s="362"/>
      <c r="J369" s="362"/>
      <c r="K369" s="362"/>
      <c r="L369" s="394"/>
    </row>
    <row r="370" spans="1:54" s="109" customFormat="1" ht="21" x14ac:dyDescent="0.35">
      <c r="A370" s="57"/>
      <c r="B370" s="364" t="s">
        <v>122</v>
      </c>
      <c r="C370" s="365"/>
      <c r="D370" s="366" t="s">
        <v>98</v>
      </c>
      <c r="E370" s="367"/>
      <c r="F370" s="367"/>
      <c r="G370" s="368"/>
      <c r="H370" s="381" t="s">
        <v>99</v>
      </c>
      <c r="I370" s="382"/>
      <c r="J370" s="382"/>
      <c r="K370" s="383"/>
      <c r="L370" s="400"/>
      <c r="M370" s="399"/>
      <c r="N370" s="399"/>
      <c r="R370" s="60"/>
      <c r="S370" s="60"/>
      <c r="T370" s="60"/>
      <c r="U370" s="60"/>
      <c r="V370" s="60"/>
      <c r="W370" s="60"/>
      <c r="X370" s="60"/>
      <c r="Y370" s="60"/>
      <c r="Z370" s="60"/>
      <c r="AA370" s="60"/>
      <c r="AB370" s="60"/>
      <c r="AC370" s="60"/>
      <c r="AD370" s="60"/>
      <c r="AE370" s="60"/>
      <c r="AF370" s="60"/>
      <c r="AG370" s="60"/>
      <c r="AH370" s="60"/>
      <c r="AI370" s="60"/>
      <c r="AJ370" s="60"/>
      <c r="AK370" s="60"/>
      <c r="AL370" s="60"/>
      <c r="AM370" s="60"/>
      <c r="AN370" s="60"/>
      <c r="AO370" s="60"/>
      <c r="AP370" s="60"/>
      <c r="AQ370" s="60"/>
      <c r="AR370" s="60"/>
      <c r="AS370" s="60"/>
      <c r="AT370" s="60"/>
      <c r="AU370" s="60"/>
      <c r="AV370" s="60"/>
      <c r="AW370" s="60"/>
      <c r="AX370" s="60"/>
      <c r="AY370" s="60"/>
      <c r="AZ370" s="60"/>
      <c r="BA370" s="60"/>
      <c r="BB370" s="60"/>
    </row>
    <row r="371" spans="1:54" x14ac:dyDescent="0.2">
      <c r="B371" s="67"/>
      <c r="C371" s="68" t="s">
        <v>105</v>
      </c>
      <c r="D371" s="126">
        <v>0</v>
      </c>
      <c r="E371" s="127">
        <v>0</v>
      </c>
      <c r="F371" s="127">
        <v>0</v>
      </c>
      <c r="G371" s="127">
        <v>0</v>
      </c>
      <c r="H371" s="120">
        <v>0</v>
      </c>
      <c r="I371" s="121">
        <v>0</v>
      </c>
      <c r="J371" s="121">
        <v>0</v>
      </c>
      <c r="K371" s="122">
        <v>0</v>
      </c>
      <c r="L371" s="393"/>
      <c r="M371" s="405"/>
      <c r="Q371" s="59">
        <v>848</v>
      </c>
      <c r="S371" s="61">
        <v>848</v>
      </c>
    </row>
    <row r="372" spans="1:54" x14ac:dyDescent="0.2">
      <c r="B372" s="69"/>
      <c r="C372" s="70" t="s">
        <v>115</v>
      </c>
      <c r="D372" s="112">
        <v>0</v>
      </c>
      <c r="E372" s="113">
        <v>0</v>
      </c>
      <c r="F372" s="113">
        <v>0</v>
      </c>
      <c r="G372" s="113">
        <v>0</v>
      </c>
      <c r="H372" s="115">
        <v>0</v>
      </c>
      <c r="I372" s="116">
        <v>0</v>
      </c>
      <c r="J372" s="116">
        <v>0</v>
      </c>
      <c r="K372" s="117">
        <v>0</v>
      </c>
      <c r="L372" s="393"/>
      <c r="M372" s="405"/>
    </row>
    <row r="373" spans="1:54" x14ac:dyDescent="0.2">
      <c r="B373" s="69" t="s">
        <v>109</v>
      </c>
      <c r="C373" s="70" t="s">
        <v>110</v>
      </c>
      <c r="D373" s="77">
        <v>0</v>
      </c>
      <c r="E373" s="78">
        <v>0</v>
      </c>
      <c r="F373" s="78">
        <v>0</v>
      </c>
      <c r="G373" s="78">
        <v>0</v>
      </c>
      <c r="H373" s="80">
        <v>0</v>
      </c>
      <c r="I373" s="81">
        <v>0</v>
      </c>
      <c r="J373" s="81">
        <v>0</v>
      </c>
      <c r="K373" s="82">
        <v>0</v>
      </c>
      <c r="L373" s="393"/>
      <c r="M373" s="405"/>
      <c r="Q373" s="59">
        <v>864</v>
      </c>
      <c r="S373" s="61">
        <v>864</v>
      </c>
    </row>
    <row r="374" spans="1:54" x14ac:dyDescent="0.2">
      <c r="B374" s="69"/>
      <c r="C374" s="70" t="s">
        <v>111</v>
      </c>
      <c r="D374" s="77">
        <v>0</v>
      </c>
      <c r="E374" s="78">
        <v>0</v>
      </c>
      <c r="F374" s="78">
        <v>0</v>
      </c>
      <c r="G374" s="78">
        <v>0</v>
      </c>
      <c r="H374" s="80">
        <v>0</v>
      </c>
      <c r="I374" s="81">
        <v>0</v>
      </c>
      <c r="J374" s="81">
        <v>0</v>
      </c>
      <c r="K374" s="82">
        <v>0</v>
      </c>
      <c r="L374" s="393"/>
      <c r="M374" s="405"/>
      <c r="Q374" s="59">
        <v>865</v>
      </c>
      <c r="S374" s="61">
        <v>865</v>
      </c>
    </row>
    <row r="375" spans="1:54" x14ac:dyDescent="0.2">
      <c r="A375" s="57">
        <v>30</v>
      </c>
      <c r="B375" s="69"/>
      <c r="C375" s="70" t="s">
        <v>45</v>
      </c>
      <c r="D375" s="77">
        <v>0</v>
      </c>
      <c r="E375" s="78">
        <v>0</v>
      </c>
      <c r="F375" s="78">
        <v>0</v>
      </c>
      <c r="G375" s="78">
        <v>0</v>
      </c>
      <c r="H375" s="80">
        <v>0</v>
      </c>
      <c r="I375" s="81">
        <v>0</v>
      </c>
      <c r="J375" s="81">
        <v>0</v>
      </c>
      <c r="K375" s="82">
        <v>0</v>
      </c>
      <c r="L375" s="393"/>
      <c r="M375" s="405"/>
      <c r="Q375" s="59">
        <v>866</v>
      </c>
      <c r="S375" s="61">
        <v>866</v>
      </c>
    </row>
    <row r="376" spans="1:54" x14ac:dyDescent="0.2">
      <c r="B376" s="69"/>
      <c r="C376" s="70" t="s">
        <v>46</v>
      </c>
      <c r="D376" s="77">
        <v>0</v>
      </c>
      <c r="E376" s="78">
        <v>0</v>
      </c>
      <c r="F376" s="78">
        <v>0</v>
      </c>
      <c r="G376" s="78">
        <v>0</v>
      </c>
      <c r="H376" s="80">
        <v>0</v>
      </c>
      <c r="I376" s="81">
        <v>0</v>
      </c>
      <c r="J376" s="81">
        <v>0</v>
      </c>
      <c r="K376" s="82">
        <v>0</v>
      </c>
      <c r="L376" s="393"/>
      <c r="M376" s="405"/>
      <c r="Q376" s="59">
        <v>866</v>
      </c>
      <c r="S376" s="61">
        <v>866</v>
      </c>
    </row>
    <row r="377" spans="1:54" x14ac:dyDescent="0.2">
      <c r="B377" s="90" t="s">
        <v>113</v>
      </c>
      <c r="C377" s="91" t="s">
        <v>110</v>
      </c>
      <c r="D377" s="92">
        <v>0</v>
      </c>
      <c r="E377" s="93">
        <v>0</v>
      </c>
      <c r="F377" s="93">
        <v>0</v>
      </c>
      <c r="G377" s="93">
        <v>0</v>
      </c>
      <c r="H377" s="95">
        <v>0</v>
      </c>
      <c r="I377" s="96">
        <v>0</v>
      </c>
      <c r="J377" s="96">
        <v>0</v>
      </c>
      <c r="K377" s="97">
        <v>0</v>
      </c>
      <c r="L377" s="395"/>
      <c r="M377" s="392"/>
    </row>
    <row r="378" spans="1:54" x14ac:dyDescent="0.2">
      <c r="B378" s="90"/>
      <c r="C378" s="91" t="s">
        <v>111</v>
      </c>
      <c r="D378" s="92">
        <v>0</v>
      </c>
      <c r="E378" s="93">
        <v>0</v>
      </c>
      <c r="F378" s="93">
        <v>0</v>
      </c>
      <c r="G378" s="93">
        <v>0</v>
      </c>
      <c r="H378" s="95">
        <v>0</v>
      </c>
      <c r="I378" s="96">
        <v>0</v>
      </c>
      <c r="J378" s="96">
        <v>0</v>
      </c>
      <c r="K378" s="97">
        <v>0</v>
      </c>
      <c r="L378" s="395"/>
      <c r="M378" s="392"/>
    </row>
    <row r="379" spans="1:54" x14ac:dyDescent="0.2">
      <c r="B379" s="90"/>
      <c r="C379" s="91" t="s">
        <v>45</v>
      </c>
      <c r="D379" s="92">
        <v>0</v>
      </c>
      <c r="E379" s="93">
        <v>0</v>
      </c>
      <c r="F379" s="93">
        <v>0</v>
      </c>
      <c r="G379" s="93">
        <v>0</v>
      </c>
      <c r="H379" s="95">
        <v>0</v>
      </c>
      <c r="I379" s="96">
        <v>0</v>
      </c>
      <c r="J379" s="96">
        <v>0</v>
      </c>
      <c r="K379" s="97">
        <v>0</v>
      </c>
      <c r="L379" s="395"/>
      <c r="M379" s="392"/>
    </row>
    <row r="380" spans="1:54" x14ac:dyDescent="0.2">
      <c r="B380" s="100"/>
      <c r="C380" s="101" t="s">
        <v>46</v>
      </c>
      <c r="D380" s="102">
        <v>0</v>
      </c>
      <c r="E380" s="103">
        <v>0</v>
      </c>
      <c r="F380" s="103">
        <v>0</v>
      </c>
      <c r="G380" s="103">
        <v>0</v>
      </c>
      <c r="H380" s="105">
        <v>0</v>
      </c>
      <c r="I380" s="106">
        <v>0</v>
      </c>
      <c r="J380" s="106">
        <v>0</v>
      </c>
      <c r="K380" s="107">
        <v>0</v>
      </c>
      <c r="L380" s="395"/>
      <c r="M380" s="392"/>
    </row>
    <row r="381" spans="1:54" ht="21" x14ac:dyDescent="0.2">
      <c r="B381" s="128"/>
      <c r="C381" s="129"/>
      <c r="D381" s="362"/>
      <c r="E381" s="362"/>
      <c r="F381" s="362"/>
      <c r="G381" s="362"/>
      <c r="H381" s="362"/>
      <c r="I381" s="362"/>
      <c r="J381" s="362"/>
      <c r="K381" s="362"/>
    </row>
    <row r="382" spans="1:54" ht="21" x14ac:dyDescent="0.35">
      <c r="B382" s="364" t="s">
        <v>122</v>
      </c>
      <c r="C382" s="365"/>
      <c r="D382" s="366" t="s">
        <v>98</v>
      </c>
      <c r="E382" s="367"/>
      <c r="F382" s="367"/>
      <c r="G382" s="368"/>
      <c r="H382" s="381" t="s">
        <v>99</v>
      </c>
      <c r="I382" s="382"/>
      <c r="J382" s="382"/>
      <c r="K382" s="383"/>
    </row>
    <row r="383" spans="1:54" x14ac:dyDescent="0.2">
      <c r="B383" s="67"/>
      <c r="C383" s="68" t="s">
        <v>105</v>
      </c>
      <c r="D383" s="126">
        <v>0</v>
      </c>
      <c r="E383" s="127">
        <v>0</v>
      </c>
      <c r="F383" s="127">
        <v>0</v>
      </c>
      <c r="G383" s="127">
        <v>0</v>
      </c>
      <c r="H383" s="120">
        <v>0</v>
      </c>
      <c r="I383" s="121">
        <v>0</v>
      </c>
      <c r="J383" s="121">
        <v>0</v>
      </c>
      <c r="K383" s="122">
        <v>0</v>
      </c>
      <c r="Q383" s="59">
        <v>875</v>
      </c>
      <c r="S383" s="61">
        <v>875</v>
      </c>
    </row>
    <row r="384" spans="1:54" x14ac:dyDescent="0.2">
      <c r="B384" s="69"/>
      <c r="C384" s="70" t="s">
        <v>115</v>
      </c>
      <c r="D384" s="112">
        <v>0</v>
      </c>
      <c r="E384" s="113">
        <v>0</v>
      </c>
      <c r="F384" s="113">
        <v>0</v>
      </c>
      <c r="G384" s="113">
        <v>0</v>
      </c>
      <c r="H384" s="115">
        <v>0</v>
      </c>
      <c r="I384" s="116">
        <v>0</v>
      </c>
      <c r="J384" s="116">
        <v>0</v>
      </c>
      <c r="K384" s="117">
        <v>0</v>
      </c>
    </row>
    <row r="385" spans="1:19" x14ac:dyDescent="0.2">
      <c r="B385" s="69" t="s">
        <v>109</v>
      </c>
      <c r="C385" s="70" t="s">
        <v>110</v>
      </c>
      <c r="D385" s="77">
        <v>0</v>
      </c>
      <c r="E385" s="78">
        <v>0</v>
      </c>
      <c r="F385" s="78">
        <v>0</v>
      </c>
      <c r="G385" s="78">
        <v>0</v>
      </c>
      <c r="H385" s="80">
        <v>0</v>
      </c>
      <c r="I385" s="81">
        <v>0</v>
      </c>
      <c r="J385" s="81">
        <v>0</v>
      </c>
      <c r="K385" s="82">
        <v>0</v>
      </c>
      <c r="Q385" s="59">
        <v>891</v>
      </c>
      <c r="S385" s="61">
        <v>891</v>
      </c>
    </row>
    <row r="386" spans="1:19" x14ac:dyDescent="0.2">
      <c r="B386" s="69"/>
      <c r="C386" s="70" t="s">
        <v>111</v>
      </c>
      <c r="D386" s="77">
        <v>0</v>
      </c>
      <c r="E386" s="78">
        <v>0</v>
      </c>
      <c r="F386" s="78">
        <v>0</v>
      </c>
      <c r="G386" s="78">
        <v>0</v>
      </c>
      <c r="H386" s="80">
        <v>0</v>
      </c>
      <c r="I386" s="81">
        <v>0</v>
      </c>
      <c r="J386" s="81">
        <v>0</v>
      </c>
      <c r="K386" s="82">
        <v>0</v>
      </c>
      <c r="Q386" s="59">
        <v>892</v>
      </c>
      <c r="S386" s="61">
        <v>892</v>
      </c>
    </row>
    <row r="387" spans="1:19" x14ac:dyDescent="0.2">
      <c r="A387" s="57">
        <v>31</v>
      </c>
      <c r="B387" s="69"/>
      <c r="C387" s="70" t="s">
        <v>45</v>
      </c>
      <c r="D387" s="77">
        <v>0</v>
      </c>
      <c r="E387" s="78">
        <v>0</v>
      </c>
      <c r="F387" s="78">
        <v>0</v>
      </c>
      <c r="G387" s="78">
        <v>0</v>
      </c>
      <c r="H387" s="80">
        <v>0</v>
      </c>
      <c r="I387" s="81">
        <v>0</v>
      </c>
      <c r="J387" s="81">
        <v>0</v>
      </c>
      <c r="K387" s="82">
        <v>0</v>
      </c>
      <c r="Q387" s="59">
        <v>893</v>
      </c>
      <c r="S387" s="61">
        <v>893</v>
      </c>
    </row>
    <row r="388" spans="1:19" x14ac:dyDescent="0.2">
      <c r="B388" s="69"/>
      <c r="C388" s="70" t="s">
        <v>46</v>
      </c>
      <c r="D388" s="77">
        <v>0</v>
      </c>
      <c r="E388" s="78">
        <v>0</v>
      </c>
      <c r="F388" s="78">
        <v>0</v>
      </c>
      <c r="G388" s="78">
        <v>0</v>
      </c>
      <c r="H388" s="80">
        <v>0</v>
      </c>
      <c r="I388" s="81">
        <v>0</v>
      </c>
      <c r="J388" s="81">
        <v>0</v>
      </c>
      <c r="K388" s="82">
        <v>0</v>
      </c>
      <c r="Q388" s="59">
        <v>893</v>
      </c>
      <c r="S388" s="61">
        <v>893</v>
      </c>
    </row>
    <row r="389" spans="1:19" x14ac:dyDescent="0.2">
      <c r="B389" s="90" t="s">
        <v>113</v>
      </c>
      <c r="C389" s="91" t="s">
        <v>110</v>
      </c>
      <c r="D389" s="92">
        <v>0</v>
      </c>
      <c r="E389" s="93">
        <v>0</v>
      </c>
      <c r="F389" s="93">
        <v>0</v>
      </c>
      <c r="G389" s="93">
        <v>0</v>
      </c>
      <c r="H389" s="95">
        <v>0</v>
      </c>
      <c r="I389" s="96">
        <v>0</v>
      </c>
      <c r="J389" s="96">
        <v>0</v>
      </c>
      <c r="K389" s="97">
        <v>0</v>
      </c>
    </row>
    <row r="390" spans="1:19" x14ac:dyDescent="0.2">
      <c r="B390" s="90"/>
      <c r="C390" s="91" t="s">
        <v>111</v>
      </c>
      <c r="D390" s="92">
        <v>0</v>
      </c>
      <c r="E390" s="93">
        <v>0</v>
      </c>
      <c r="F390" s="93">
        <v>0</v>
      </c>
      <c r="G390" s="93">
        <v>0</v>
      </c>
      <c r="H390" s="95">
        <v>0</v>
      </c>
      <c r="I390" s="96">
        <v>0</v>
      </c>
      <c r="J390" s="96">
        <v>0</v>
      </c>
      <c r="K390" s="97">
        <v>0</v>
      </c>
    </row>
    <row r="391" spans="1:19" x14ac:dyDescent="0.2">
      <c r="B391" s="90"/>
      <c r="C391" s="91" t="s">
        <v>45</v>
      </c>
      <c r="D391" s="92">
        <v>0</v>
      </c>
      <c r="E391" s="93">
        <v>0</v>
      </c>
      <c r="F391" s="93">
        <v>0</v>
      </c>
      <c r="G391" s="93">
        <v>0</v>
      </c>
      <c r="H391" s="95">
        <v>0</v>
      </c>
      <c r="I391" s="96">
        <v>0</v>
      </c>
      <c r="J391" s="96">
        <v>0</v>
      </c>
      <c r="K391" s="97">
        <v>0</v>
      </c>
    </row>
    <row r="392" spans="1:19" x14ac:dyDescent="0.2">
      <c r="B392" s="100"/>
      <c r="C392" s="101" t="s">
        <v>46</v>
      </c>
      <c r="D392" s="102">
        <v>0</v>
      </c>
      <c r="E392" s="103">
        <v>0</v>
      </c>
      <c r="F392" s="103">
        <v>0</v>
      </c>
      <c r="G392" s="103">
        <v>0</v>
      </c>
      <c r="H392" s="105">
        <v>0</v>
      </c>
      <c r="I392" s="106">
        <v>0</v>
      </c>
      <c r="J392" s="106">
        <v>0</v>
      </c>
      <c r="K392" s="107">
        <v>0</v>
      </c>
    </row>
    <row r="393" spans="1:19" ht="21" x14ac:dyDescent="0.2">
      <c r="B393" s="128"/>
      <c r="C393" s="129"/>
      <c r="D393" s="362"/>
      <c r="E393" s="362"/>
      <c r="F393" s="362"/>
      <c r="G393" s="362"/>
      <c r="H393" s="362"/>
      <c r="I393" s="362"/>
      <c r="J393" s="362"/>
      <c r="K393" s="362"/>
    </row>
    <row r="394" spans="1:19" ht="21" x14ac:dyDescent="0.35">
      <c r="B394" s="364" t="s">
        <v>122</v>
      </c>
      <c r="C394" s="365"/>
      <c r="D394" s="366" t="s">
        <v>98</v>
      </c>
      <c r="E394" s="367"/>
      <c r="F394" s="367"/>
      <c r="G394" s="368"/>
      <c r="H394" s="381" t="s">
        <v>99</v>
      </c>
      <c r="I394" s="382"/>
      <c r="J394" s="382"/>
      <c r="K394" s="383"/>
    </row>
    <row r="395" spans="1:19" x14ac:dyDescent="0.2">
      <c r="B395" s="67"/>
      <c r="C395" s="68" t="s">
        <v>105</v>
      </c>
      <c r="D395" s="126">
        <v>0</v>
      </c>
      <c r="E395" s="127">
        <v>0</v>
      </c>
      <c r="F395" s="127">
        <v>0</v>
      </c>
      <c r="G395" s="127">
        <v>0</v>
      </c>
      <c r="H395" s="120">
        <v>0</v>
      </c>
      <c r="I395" s="121">
        <v>0</v>
      </c>
      <c r="J395" s="121">
        <v>0</v>
      </c>
      <c r="K395" s="122">
        <v>0</v>
      </c>
      <c r="Q395" s="59">
        <v>902</v>
      </c>
      <c r="S395" s="61">
        <v>902</v>
      </c>
    </row>
    <row r="396" spans="1:19" x14ac:dyDescent="0.2">
      <c r="B396" s="69"/>
      <c r="C396" s="70" t="s">
        <v>115</v>
      </c>
      <c r="D396" s="112">
        <v>0</v>
      </c>
      <c r="E396" s="113">
        <v>0</v>
      </c>
      <c r="F396" s="113">
        <v>0</v>
      </c>
      <c r="G396" s="113">
        <v>0</v>
      </c>
      <c r="H396" s="115">
        <v>0</v>
      </c>
      <c r="I396" s="116">
        <v>0</v>
      </c>
      <c r="J396" s="116">
        <v>0</v>
      </c>
      <c r="K396" s="117">
        <v>0</v>
      </c>
    </row>
    <row r="397" spans="1:19" x14ac:dyDescent="0.2">
      <c r="B397" s="69" t="s">
        <v>109</v>
      </c>
      <c r="C397" s="70" t="s">
        <v>110</v>
      </c>
      <c r="D397" s="77">
        <v>0</v>
      </c>
      <c r="E397" s="78">
        <v>0</v>
      </c>
      <c r="F397" s="78">
        <v>0</v>
      </c>
      <c r="G397" s="78">
        <v>0</v>
      </c>
      <c r="H397" s="80">
        <v>0</v>
      </c>
      <c r="I397" s="81">
        <v>0</v>
      </c>
      <c r="J397" s="81">
        <v>0</v>
      </c>
      <c r="K397" s="82">
        <v>0</v>
      </c>
      <c r="Q397" s="59">
        <v>918</v>
      </c>
      <c r="S397" s="61">
        <v>918</v>
      </c>
    </row>
    <row r="398" spans="1:19" x14ac:dyDescent="0.2">
      <c r="A398" s="57">
        <v>32</v>
      </c>
      <c r="B398" s="69"/>
      <c r="C398" s="70" t="s">
        <v>111</v>
      </c>
      <c r="D398" s="77">
        <v>0</v>
      </c>
      <c r="E398" s="78">
        <v>0</v>
      </c>
      <c r="F398" s="78">
        <v>0</v>
      </c>
      <c r="G398" s="78">
        <v>0</v>
      </c>
      <c r="H398" s="80">
        <v>0</v>
      </c>
      <c r="I398" s="81">
        <v>0</v>
      </c>
      <c r="J398" s="81">
        <v>0</v>
      </c>
      <c r="K398" s="82">
        <v>0</v>
      </c>
      <c r="Q398" s="59">
        <v>919</v>
      </c>
      <c r="S398" s="61">
        <v>919</v>
      </c>
    </row>
    <row r="399" spans="1:19" x14ac:dyDescent="0.2">
      <c r="B399" s="69"/>
      <c r="C399" s="70" t="s">
        <v>45</v>
      </c>
      <c r="D399" s="77">
        <v>0</v>
      </c>
      <c r="E399" s="78">
        <v>0</v>
      </c>
      <c r="F399" s="78">
        <v>0</v>
      </c>
      <c r="G399" s="78">
        <v>0</v>
      </c>
      <c r="H399" s="80">
        <v>0</v>
      </c>
      <c r="I399" s="81">
        <v>0</v>
      </c>
      <c r="J399" s="81">
        <v>0</v>
      </c>
      <c r="K399" s="82">
        <v>0</v>
      </c>
      <c r="Q399" s="59">
        <v>920</v>
      </c>
      <c r="S399" s="61">
        <v>920</v>
      </c>
    </row>
    <row r="400" spans="1:19" x14ac:dyDescent="0.2">
      <c r="B400" s="69"/>
      <c r="C400" s="70" t="s">
        <v>46</v>
      </c>
      <c r="D400" s="77">
        <v>0</v>
      </c>
      <c r="E400" s="78">
        <v>0</v>
      </c>
      <c r="F400" s="78">
        <v>0</v>
      </c>
      <c r="G400" s="78">
        <v>0</v>
      </c>
      <c r="H400" s="80">
        <v>0</v>
      </c>
      <c r="I400" s="81">
        <v>0</v>
      </c>
      <c r="J400" s="81">
        <v>0</v>
      </c>
      <c r="K400" s="82">
        <v>0</v>
      </c>
      <c r="Q400" s="59">
        <v>920</v>
      </c>
      <c r="S400" s="61">
        <v>920</v>
      </c>
    </row>
    <row r="401" spans="2:20" x14ac:dyDescent="0.2">
      <c r="B401" s="90" t="s">
        <v>113</v>
      </c>
      <c r="C401" s="91" t="s">
        <v>110</v>
      </c>
      <c r="D401" s="92">
        <v>0</v>
      </c>
      <c r="E401" s="93">
        <v>0</v>
      </c>
      <c r="F401" s="93">
        <v>0</v>
      </c>
      <c r="G401" s="93">
        <v>0</v>
      </c>
      <c r="H401" s="95">
        <v>0</v>
      </c>
      <c r="I401" s="96">
        <v>0</v>
      </c>
      <c r="J401" s="96">
        <v>0</v>
      </c>
      <c r="K401" s="97">
        <v>0</v>
      </c>
      <c r="T401" s="99"/>
    </row>
    <row r="402" spans="2:20" x14ac:dyDescent="0.2">
      <c r="B402" s="90"/>
      <c r="C402" s="91" t="s">
        <v>111</v>
      </c>
      <c r="D402" s="92">
        <v>0</v>
      </c>
      <c r="E402" s="93">
        <v>0</v>
      </c>
      <c r="F402" s="93">
        <v>0</v>
      </c>
      <c r="G402" s="93">
        <v>0</v>
      </c>
      <c r="H402" s="95">
        <v>0</v>
      </c>
      <c r="I402" s="96">
        <v>0</v>
      </c>
      <c r="J402" s="96">
        <v>0</v>
      </c>
      <c r="K402" s="97">
        <v>0</v>
      </c>
      <c r="T402" s="99"/>
    </row>
    <row r="403" spans="2:20" x14ac:dyDescent="0.2">
      <c r="B403" s="90"/>
      <c r="C403" s="91" t="s">
        <v>45</v>
      </c>
      <c r="D403" s="92">
        <v>0</v>
      </c>
      <c r="E403" s="93">
        <v>0</v>
      </c>
      <c r="F403" s="93">
        <v>0</v>
      </c>
      <c r="G403" s="93">
        <v>0</v>
      </c>
      <c r="H403" s="95">
        <v>0</v>
      </c>
      <c r="I403" s="96">
        <v>0</v>
      </c>
      <c r="J403" s="96">
        <v>0</v>
      </c>
      <c r="K403" s="97">
        <v>0</v>
      </c>
      <c r="T403" s="99"/>
    </row>
    <row r="404" spans="2:20" x14ac:dyDescent="0.2">
      <c r="B404" s="100"/>
      <c r="C404" s="101" t="s">
        <v>46</v>
      </c>
      <c r="D404" s="102">
        <v>0</v>
      </c>
      <c r="E404" s="103">
        <v>0</v>
      </c>
      <c r="F404" s="103">
        <v>0</v>
      </c>
      <c r="G404" s="103">
        <v>0</v>
      </c>
      <c r="H404" s="105">
        <v>0</v>
      </c>
      <c r="I404" s="106">
        <v>0</v>
      </c>
      <c r="J404" s="106">
        <v>0</v>
      </c>
      <c r="K404" s="107">
        <v>0</v>
      </c>
      <c r="T404" s="99"/>
    </row>
    <row r="405" spans="2:20" ht="21" x14ac:dyDescent="0.2">
      <c r="B405" s="130"/>
      <c r="C405" s="131"/>
      <c r="D405" s="372"/>
      <c r="E405" s="372"/>
      <c r="F405" s="372"/>
      <c r="G405" s="372"/>
      <c r="H405" s="372"/>
      <c r="I405" s="372"/>
      <c r="J405" s="372"/>
      <c r="K405" s="372"/>
      <c r="T405" s="99"/>
    </row>
    <row r="406" spans="2:20" x14ac:dyDescent="0.2">
      <c r="T406" s="99"/>
    </row>
    <row r="407" spans="2:20" x14ac:dyDescent="0.2">
      <c r="T407" s="99"/>
    </row>
    <row r="408" spans="2:20" x14ac:dyDescent="0.2">
      <c r="T408" s="99"/>
    </row>
    <row r="409" spans="2:20" x14ac:dyDescent="0.2">
      <c r="T409" s="99"/>
    </row>
    <row r="410" spans="2:20" x14ac:dyDescent="0.2">
      <c r="T410" s="99"/>
    </row>
    <row r="411" spans="2:20" x14ac:dyDescent="0.2">
      <c r="T411" s="99"/>
    </row>
    <row r="412" spans="2:20" x14ac:dyDescent="0.2">
      <c r="T412" s="99"/>
    </row>
    <row r="413" spans="2:20" x14ac:dyDescent="0.2">
      <c r="T413" s="99"/>
    </row>
    <row r="414" spans="2:20" x14ac:dyDescent="0.2">
      <c r="T414" s="99"/>
    </row>
    <row r="415" spans="2:20" x14ac:dyDescent="0.2">
      <c r="T415" s="99"/>
    </row>
    <row r="416" spans="2:20" x14ac:dyDescent="0.2">
      <c r="T416" s="99"/>
    </row>
    <row r="417" spans="20:20" x14ac:dyDescent="0.2">
      <c r="T417" s="99"/>
    </row>
    <row r="418" spans="20:20" x14ac:dyDescent="0.2">
      <c r="T418" s="99"/>
    </row>
    <row r="419" spans="20:20" x14ac:dyDescent="0.2">
      <c r="T419" s="99"/>
    </row>
    <row r="420" spans="20:20" x14ac:dyDescent="0.2">
      <c r="T420" s="99"/>
    </row>
    <row r="421" spans="20:20" x14ac:dyDescent="0.2">
      <c r="T421" s="99"/>
    </row>
    <row r="422" spans="20:20" x14ac:dyDescent="0.2">
      <c r="T422" s="99"/>
    </row>
    <row r="423" spans="20:20" x14ac:dyDescent="0.2">
      <c r="T423" s="99"/>
    </row>
    <row r="424" spans="20:20" x14ac:dyDescent="0.2">
      <c r="T424" s="99"/>
    </row>
    <row r="425" spans="20:20" x14ac:dyDescent="0.2">
      <c r="T425" s="99"/>
    </row>
    <row r="426" spans="20:20" x14ac:dyDescent="0.2">
      <c r="T426" s="99"/>
    </row>
    <row r="427" spans="20:20" x14ac:dyDescent="0.2">
      <c r="T427" s="99"/>
    </row>
    <row r="428" spans="20:20" x14ac:dyDescent="0.2">
      <c r="T428" s="99"/>
    </row>
    <row r="429" spans="20:20" x14ac:dyDescent="0.2">
      <c r="T429" s="99"/>
    </row>
    <row r="430" spans="20:20" x14ac:dyDescent="0.2">
      <c r="T430" s="99"/>
    </row>
    <row r="431" spans="20:20" x14ac:dyDescent="0.2">
      <c r="T431" s="99"/>
    </row>
    <row r="432" spans="20:20" x14ac:dyDescent="0.2">
      <c r="T432" s="99"/>
    </row>
    <row r="433" spans="20:20" x14ac:dyDescent="0.2">
      <c r="T433" s="99"/>
    </row>
    <row r="434" spans="20:20" x14ac:dyDescent="0.2">
      <c r="T434" s="99"/>
    </row>
    <row r="435" spans="20:20" x14ac:dyDescent="0.2">
      <c r="T435" s="99"/>
    </row>
    <row r="436" spans="20:20" x14ac:dyDescent="0.2">
      <c r="T436" s="99"/>
    </row>
    <row r="437" spans="20:20" x14ac:dyDescent="0.2">
      <c r="T437" s="99"/>
    </row>
    <row r="438" spans="20:20" x14ac:dyDescent="0.2">
      <c r="T438" s="99"/>
    </row>
    <row r="439" spans="20:20" x14ac:dyDescent="0.2">
      <c r="T439" s="99"/>
    </row>
    <row r="440" spans="20:20" x14ac:dyDescent="0.2">
      <c r="T440" s="99"/>
    </row>
    <row r="441" spans="20:20" x14ac:dyDescent="0.2">
      <c r="T441" s="99"/>
    </row>
    <row r="442" spans="20:20" x14ac:dyDescent="0.2">
      <c r="T442" s="99"/>
    </row>
    <row r="443" spans="20:20" x14ac:dyDescent="0.2">
      <c r="T443" s="99"/>
    </row>
    <row r="444" spans="20:20" x14ac:dyDescent="0.2">
      <c r="T444" s="99"/>
    </row>
    <row r="445" spans="20:20" x14ac:dyDescent="0.2">
      <c r="T445" s="99"/>
    </row>
    <row r="446" spans="20:20" x14ac:dyDescent="0.2">
      <c r="T446" s="99"/>
    </row>
    <row r="447" spans="20:20" x14ac:dyDescent="0.2">
      <c r="T447" s="99"/>
    </row>
    <row r="448" spans="20:20" x14ac:dyDescent="0.2">
      <c r="T448" s="99"/>
    </row>
    <row r="449" spans="20:20" x14ac:dyDescent="0.2">
      <c r="T449" s="99"/>
    </row>
    <row r="450" spans="20:20" x14ac:dyDescent="0.2">
      <c r="T450" s="99"/>
    </row>
    <row r="451" spans="20:20" x14ac:dyDescent="0.2">
      <c r="T451" s="99"/>
    </row>
    <row r="452" spans="20:20" x14ac:dyDescent="0.2">
      <c r="T452" s="99"/>
    </row>
    <row r="453" spans="20:20" x14ac:dyDescent="0.2">
      <c r="T453" s="99"/>
    </row>
    <row r="454" spans="20:20" x14ac:dyDescent="0.2">
      <c r="T454" s="99"/>
    </row>
    <row r="455" spans="20:20" x14ac:dyDescent="0.2">
      <c r="T455" s="99"/>
    </row>
    <row r="456" spans="20:20" x14ac:dyDescent="0.2">
      <c r="T456" s="99"/>
    </row>
    <row r="457" spans="20:20" x14ac:dyDescent="0.2">
      <c r="T457" s="99"/>
    </row>
    <row r="458" spans="20:20" x14ac:dyDescent="0.2">
      <c r="T458" s="99"/>
    </row>
    <row r="459" spans="20:20" x14ac:dyDescent="0.2">
      <c r="T459" s="99"/>
    </row>
    <row r="460" spans="20:20" x14ac:dyDescent="0.2">
      <c r="T460" s="99"/>
    </row>
    <row r="461" spans="20:20" x14ac:dyDescent="0.2">
      <c r="T461" s="99"/>
    </row>
    <row r="462" spans="20:20" x14ac:dyDescent="0.2">
      <c r="T462" s="99"/>
    </row>
    <row r="463" spans="20:20" x14ac:dyDescent="0.2">
      <c r="T463" s="99"/>
    </row>
    <row r="464" spans="20:20" x14ac:dyDescent="0.2">
      <c r="T464" s="99"/>
    </row>
    <row r="465" spans="20:20" x14ac:dyDescent="0.2">
      <c r="T465" s="99"/>
    </row>
    <row r="466" spans="20:20" x14ac:dyDescent="0.2">
      <c r="T466" s="99"/>
    </row>
    <row r="467" spans="20:20" x14ac:dyDescent="0.2">
      <c r="T467" s="99"/>
    </row>
    <row r="468" spans="20:20" x14ac:dyDescent="0.2">
      <c r="T468" s="99"/>
    </row>
    <row r="469" spans="20:20" x14ac:dyDescent="0.2">
      <c r="T469" s="99"/>
    </row>
    <row r="470" spans="20:20" x14ac:dyDescent="0.2">
      <c r="T470" s="99"/>
    </row>
    <row r="471" spans="20:20" x14ac:dyDescent="0.2">
      <c r="T471" s="99"/>
    </row>
    <row r="472" spans="20:20" x14ac:dyDescent="0.2">
      <c r="T472" s="99"/>
    </row>
    <row r="473" spans="20:20" x14ac:dyDescent="0.2">
      <c r="T473" s="99"/>
    </row>
    <row r="474" spans="20:20" x14ac:dyDescent="0.2">
      <c r="T474" s="99"/>
    </row>
    <row r="475" spans="20:20" x14ac:dyDescent="0.2">
      <c r="T475" s="99"/>
    </row>
    <row r="476" spans="20:20" x14ac:dyDescent="0.2">
      <c r="T476" s="99"/>
    </row>
    <row r="477" spans="20:20" x14ac:dyDescent="0.2">
      <c r="T477" s="99"/>
    </row>
    <row r="478" spans="20:20" x14ac:dyDescent="0.2">
      <c r="T478" s="99"/>
    </row>
    <row r="479" spans="20:20" x14ac:dyDescent="0.2">
      <c r="T479" s="99"/>
    </row>
    <row r="480" spans="20:20" x14ac:dyDescent="0.2">
      <c r="T480" s="99"/>
    </row>
    <row r="481" spans="20:20" x14ac:dyDescent="0.2">
      <c r="T481" s="99"/>
    </row>
    <row r="482" spans="20:20" x14ac:dyDescent="0.2">
      <c r="T482" s="99"/>
    </row>
    <row r="483" spans="20:20" x14ac:dyDescent="0.2">
      <c r="T483" s="99"/>
    </row>
    <row r="484" spans="20:20" x14ac:dyDescent="0.2">
      <c r="T484" s="99"/>
    </row>
    <row r="485" spans="20:20" x14ac:dyDescent="0.2">
      <c r="T485" s="99"/>
    </row>
    <row r="486" spans="20:20" x14ac:dyDescent="0.2">
      <c r="T486" s="99"/>
    </row>
    <row r="487" spans="20:20" x14ac:dyDescent="0.2">
      <c r="T487" s="99"/>
    </row>
    <row r="488" spans="20:20" x14ac:dyDescent="0.2">
      <c r="T488" s="99"/>
    </row>
    <row r="489" spans="20:20" x14ac:dyDescent="0.2">
      <c r="T489" s="99"/>
    </row>
    <row r="490" spans="20:20" x14ac:dyDescent="0.2">
      <c r="T490" s="99"/>
    </row>
    <row r="491" spans="20:20" x14ac:dyDescent="0.2">
      <c r="T491" s="99"/>
    </row>
    <row r="492" spans="20:20" x14ac:dyDescent="0.2">
      <c r="T492" s="99"/>
    </row>
    <row r="493" spans="20:20" x14ac:dyDescent="0.2">
      <c r="T493" s="99"/>
    </row>
    <row r="494" spans="20:20" x14ac:dyDescent="0.2">
      <c r="T494" s="99"/>
    </row>
    <row r="495" spans="20:20" x14ac:dyDescent="0.2">
      <c r="T495" s="99"/>
    </row>
    <row r="496" spans="20:20" x14ac:dyDescent="0.2">
      <c r="T496" s="99"/>
    </row>
    <row r="497" spans="20:20" x14ac:dyDescent="0.2">
      <c r="T497" s="99"/>
    </row>
    <row r="498" spans="20:20" x14ac:dyDescent="0.2">
      <c r="T498" s="99"/>
    </row>
    <row r="499" spans="20:20" x14ac:dyDescent="0.2">
      <c r="T499" s="99"/>
    </row>
    <row r="500" spans="20:20" x14ac:dyDescent="0.2">
      <c r="T500" s="99"/>
    </row>
    <row r="501" spans="20:20" x14ac:dyDescent="0.2">
      <c r="T501" s="99"/>
    </row>
    <row r="502" spans="20:20" x14ac:dyDescent="0.2">
      <c r="T502" s="99"/>
    </row>
    <row r="503" spans="20:20" x14ac:dyDescent="0.2">
      <c r="T503" s="99"/>
    </row>
    <row r="504" spans="20:20" x14ac:dyDescent="0.2">
      <c r="T504" s="99"/>
    </row>
    <row r="505" spans="20:20" x14ac:dyDescent="0.2">
      <c r="T505" s="99"/>
    </row>
    <row r="506" spans="20:20" x14ac:dyDescent="0.2">
      <c r="T506" s="99"/>
    </row>
    <row r="507" spans="20:20" x14ac:dyDescent="0.2">
      <c r="T507" s="99"/>
    </row>
    <row r="508" spans="20:20" x14ac:dyDescent="0.2">
      <c r="T508" s="99"/>
    </row>
    <row r="509" spans="20:20" x14ac:dyDescent="0.2">
      <c r="T509" s="99"/>
    </row>
    <row r="510" spans="20:20" x14ac:dyDescent="0.2">
      <c r="T510" s="99"/>
    </row>
    <row r="511" spans="20:20" x14ac:dyDescent="0.2">
      <c r="T511" s="99"/>
    </row>
    <row r="512" spans="20:20" x14ac:dyDescent="0.2">
      <c r="T512" s="99"/>
    </row>
    <row r="513" spans="20:20" x14ac:dyDescent="0.2">
      <c r="T513" s="99"/>
    </row>
    <row r="514" spans="20:20" x14ac:dyDescent="0.2">
      <c r="T514" s="99"/>
    </row>
    <row r="515" spans="20:20" x14ac:dyDescent="0.2">
      <c r="T515" s="99"/>
    </row>
    <row r="516" spans="20:20" x14ac:dyDescent="0.2">
      <c r="T516" s="99"/>
    </row>
    <row r="517" spans="20:20" x14ac:dyDescent="0.2">
      <c r="T517" s="99"/>
    </row>
    <row r="518" spans="20:20" x14ac:dyDescent="0.2">
      <c r="T518" s="99"/>
    </row>
    <row r="519" spans="20:20" x14ac:dyDescent="0.2">
      <c r="T519" s="99"/>
    </row>
    <row r="520" spans="20:20" x14ac:dyDescent="0.2">
      <c r="T520" s="99"/>
    </row>
    <row r="521" spans="20:20" x14ac:dyDescent="0.2">
      <c r="T521" s="99"/>
    </row>
    <row r="522" spans="20:20" x14ac:dyDescent="0.2">
      <c r="T522" s="99"/>
    </row>
    <row r="523" spans="20:20" x14ac:dyDescent="0.2">
      <c r="T523" s="99"/>
    </row>
    <row r="524" spans="20:20" x14ac:dyDescent="0.2">
      <c r="T524" s="99"/>
    </row>
    <row r="525" spans="20:20" x14ac:dyDescent="0.2">
      <c r="T525" s="99"/>
    </row>
    <row r="526" spans="20:20" x14ac:dyDescent="0.2">
      <c r="T526" s="99"/>
    </row>
    <row r="527" spans="20:20" x14ac:dyDescent="0.2">
      <c r="T527" s="99"/>
    </row>
    <row r="528" spans="20:20" x14ac:dyDescent="0.2">
      <c r="T528" s="99"/>
    </row>
    <row r="529" spans="20:20" x14ac:dyDescent="0.2">
      <c r="T529" s="99"/>
    </row>
    <row r="530" spans="20:20" x14ac:dyDescent="0.2">
      <c r="T530" s="99"/>
    </row>
    <row r="531" spans="20:20" x14ac:dyDescent="0.2">
      <c r="T531" s="99"/>
    </row>
    <row r="532" spans="20:20" x14ac:dyDescent="0.2">
      <c r="T532" s="99"/>
    </row>
    <row r="533" spans="20:20" x14ac:dyDescent="0.2">
      <c r="T533" s="99"/>
    </row>
    <row r="534" spans="20:20" x14ac:dyDescent="0.2">
      <c r="T534" s="99"/>
    </row>
    <row r="535" spans="20:20" x14ac:dyDescent="0.2">
      <c r="T535" s="99"/>
    </row>
  </sheetData>
  <mergeCells count="103">
    <mergeCell ref="N16:Q16"/>
    <mergeCell ref="D5:G5"/>
    <mergeCell ref="H5:K5"/>
    <mergeCell ref="D22:G22"/>
    <mergeCell ref="H22:K22"/>
    <mergeCell ref="D34:G34"/>
    <mergeCell ref="H34:K34"/>
    <mergeCell ref="D82:G82"/>
    <mergeCell ref="H82:K82"/>
    <mergeCell ref="D94:G94"/>
    <mergeCell ref="H94:K94"/>
    <mergeCell ref="D106:G106"/>
    <mergeCell ref="H106:K106"/>
    <mergeCell ref="D46:G46"/>
    <mergeCell ref="H46:K46"/>
    <mergeCell ref="D58:G58"/>
    <mergeCell ref="H58:K58"/>
    <mergeCell ref="D70:G70"/>
    <mergeCell ref="H70:K70"/>
    <mergeCell ref="D154:G154"/>
    <mergeCell ref="H154:K154"/>
    <mergeCell ref="D166:G166"/>
    <mergeCell ref="H166:K166"/>
    <mergeCell ref="D178:G178"/>
    <mergeCell ref="H178:K178"/>
    <mergeCell ref="D118:G118"/>
    <mergeCell ref="H118:K118"/>
    <mergeCell ref="D130:G130"/>
    <mergeCell ref="H130:K130"/>
    <mergeCell ref="D142:G142"/>
    <mergeCell ref="H142:K142"/>
    <mergeCell ref="D226:G226"/>
    <mergeCell ref="H226:K226"/>
    <mergeCell ref="D238:G238"/>
    <mergeCell ref="H238:K238"/>
    <mergeCell ref="D250:G250"/>
    <mergeCell ref="H250:K250"/>
    <mergeCell ref="D190:G190"/>
    <mergeCell ref="H190:K190"/>
    <mergeCell ref="D202:G202"/>
    <mergeCell ref="H202:K202"/>
    <mergeCell ref="D214:G214"/>
    <mergeCell ref="H214:K214"/>
    <mergeCell ref="D285:G285"/>
    <mergeCell ref="H285:K285"/>
    <mergeCell ref="B286:C286"/>
    <mergeCell ref="D286:G286"/>
    <mergeCell ref="H286:K286"/>
    <mergeCell ref="D297:G297"/>
    <mergeCell ref="H297:K297"/>
    <mergeCell ref="B262:C262"/>
    <mergeCell ref="D262:G262"/>
    <mergeCell ref="H262:K262"/>
    <mergeCell ref="D273:G273"/>
    <mergeCell ref="H273:K273"/>
    <mergeCell ref="B274:C274"/>
    <mergeCell ref="D274:G274"/>
    <mergeCell ref="H274:K274"/>
    <mergeCell ref="D321:G321"/>
    <mergeCell ref="H321:K321"/>
    <mergeCell ref="B322:C322"/>
    <mergeCell ref="D322:G322"/>
    <mergeCell ref="H322:K322"/>
    <mergeCell ref="D333:G333"/>
    <mergeCell ref="H333:K333"/>
    <mergeCell ref="B298:C298"/>
    <mergeCell ref="D298:G298"/>
    <mergeCell ref="H298:K298"/>
    <mergeCell ref="D309:G309"/>
    <mergeCell ref="H309:K309"/>
    <mergeCell ref="B310:C310"/>
    <mergeCell ref="D310:G310"/>
    <mergeCell ref="H310:K310"/>
    <mergeCell ref="D357:G357"/>
    <mergeCell ref="H357:K357"/>
    <mergeCell ref="B358:C358"/>
    <mergeCell ref="D358:G358"/>
    <mergeCell ref="H358:K358"/>
    <mergeCell ref="D369:G369"/>
    <mergeCell ref="H369:K369"/>
    <mergeCell ref="B334:C334"/>
    <mergeCell ref="D334:G334"/>
    <mergeCell ref="H334:K334"/>
    <mergeCell ref="D345:G345"/>
    <mergeCell ref="H345:K345"/>
    <mergeCell ref="B346:C346"/>
    <mergeCell ref="D346:G346"/>
    <mergeCell ref="H346:K346"/>
    <mergeCell ref="D393:G393"/>
    <mergeCell ref="H393:K393"/>
    <mergeCell ref="B394:C394"/>
    <mergeCell ref="D394:G394"/>
    <mergeCell ref="H394:K394"/>
    <mergeCell ref="D405:G405"/>
    <mergeCell ref="H405:K405"/>
    <mergeCell ref="B370:C370"/>
    <mergeCell ref="D370:G370"/>
    <mergeCell ref="H370:K370"/>
    <mergeCell ref="D381:G381"/>
    <mergeCell ref="H381:K381"/>
    <mergeCell ref="B382:C382"/>
    <mergeCell ref="D382:G382"/>
    <mergeCell ref="H382:K38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8440D-BA6A-4986-8101-B3707FF327FC}">
  <sheetPr>
    <tabColor rgb="FF00B050"/>
  </sheetPr>
  <dimension ref="A1:BE535"/>
  <sheetViews>
    <sheetView topLeftCell="A9" workbookViewId="0">
      <selection activeCell="M34" sqref="M34"/>
    </sheetView>
  </sheetViews>
  <sheetFormatPr defaultColWidth="8.85546875" defaultRowHeight="12.75" x14ac:dyDescent="0.2"/>
  <cols>
    <col min="1" max="1" width="4.85546875" style="57" customWidth="1"/>
    <col min="2" max="2" width="25.42578125" style="59" customWidth="1"/>
    <col min="3" max="3" width="23.5703125" style="59" customWidth="1"/>
    <col min="4" max="4" width="15.140625" style="59" customWidth="1"/>
    <col min="5" max="5" width="11.42578125" style="59" customWidth="1"/>
    <col min="6" max="6" width="12.28515625" style="59" customWidth="1"/>
    <col min="7" max="7" width="14.85546875" style="59" customWidth="1"/>
    <col min="8" max="8" width="13.5703125" style="59" customWidth="1"/>
    <col min="9" max="9" width="14.5703125" style="59" customWidth="1"/>
    <col min="10" max="10" width="12.7109375" style="59" customWidth="1"/>
    <col min="11" max="11" width="12.28515625" style="59" customWidth="1"/>
    <col min="12" max="14" width="11.85546875" style="391" customWidth="1"/>
    <col min="15" max="15" width="11.5703125" style="391" customWidth="1"/>
    <col min="16" max="18" width="8.85546875" style="391"/>
    <col min="19" max="19" width="8.140625" style="60" hidden="1" customWidth="1"/>
    <col min="20" max="20" width="21" style="61" hidden="1" customWidth="1"/>
    <col min="21" max="21" width="7.5703125" style="60" hidden="1" customWidth="1"/>
    <col min="22" max="22" width="23.7109375" style="61" hidden="1" customWidth="1"/>
    <col min="23" max="23" width="6.5703125" style="61" hidden="1" customWidth="1"/>
    <col min="24" max="24" width="7.28515625" style="61" hidden="1" customWidth="1"/>
    <col min="25" max="25" width="8.42578125" style="61" hidden="1" customWidth="1"/>
    <col min="26" max="26" width="8.140625" style="61" hidden="1" customWidth="1"/>
    <col min="27" max="27" width="10.140625" style="61" hidden="1" customWidth="1"/>
    <col min="28" max="28" width="10.5703125" style="61" hidden="1" customWidth="1"/>
    <col min="29" max="29" width="9.42578125" style="61" hidden="1" customWidth="1"/>
    <col min="30" max="30" width="7.140625" style="61" hidden="1" customWidth="1"/>
    <col min="31" max="32" width="10.42578125" style="61" hidden="1" customWidth="1"/>
    <col min="33" max="33" width="8" style="61" hidden="1" customWidth="1"/>
    <col min="34" max="34" width="9" style="61" hidden="1" customWidth="1"/>
    <col min="35" max="35" width="7" style="61" hidden="1" customWidth="1"/>
    <col min="36" max="36" width="6.5703125" style="61" hidden="1" customWidth="1"/>
    <col min="37" max="37" width="7.5703125" style="61" hidden="1" customWidth="1"/>
    <col min="38" max="38" width="7.140625" style="61" hidden="1" customWidth="1"/>
    <col min="39" max="39" width="7.7109375" style="61" hidden="1" customWidth="1"/>
    <col min="40" max="40" width="6.28515625" style="61" hidden="1" customWidth="1"/>
    <col min="41" max="41" width="7.140625" style="61" hidden="1" customWidth="1"/>
    <col min="42" max="42" width="8.140625" style="61" hidden="1" customWidth="1"/>
    <col min="43" max="43" width="10.42578125" style="61" hidden="1" customWidth="1"/>
    <col min="44" max="44" width="11.28515625" style="61" hidden="1" customWidth="1"/>
    <col min="45" max="47" width="9.42578125" style="61" hidden="1" customWidth="1"/>
    <col min="48" max="48" width="10.85546875" style="61" hidden="1" customWidth="1"/>
    <col min="49" max="49" width="8.42578125" style="61" hidden="1" customWidth="1"/>
    <col min="50" max="50" width="8.7109375" style="61" hidden="1" customWidth="1"/>
    <col min="51" max="51" width="9" style="61" hidden="1" customWidth="1"/>
    <col min="52" max="52" width="10" style="61" hidden="1" customWidth="1"/>
    <col min="53" max="53" width="9.85546875" style="61" hidden="1" customWidth="1"/>
    <col min="54" max="54" width="10.42578125" style="61" hidden="1" customWidth="1"/>
    <col min="55" max="55" width="11" style="61" hidden="1" customWidth="1"/>
    <col min="56" max="56" width="0" style="59" hidden="1" customWidth="1"/>
    <col min="57" max="16384" width="8.85546875" style="59"/>
  </cols>
  <sheetData>
    <row r="1" spans="2:54" ht="18.75" customHeight="1" x14ac:dyDescent="0.3">
      <c r="B1" s="58" t="s">
        <v>70</v>
      </c>
      <c r="S1" s="60" t="s">
        <v>71</v>
      </c>
      <c r="T1" s="61">
        <v>3</v>
      </c>
      <c r="U1" s="60">
        <v>5</v>
      </c>
      <c r="V1" s="61">
        <v>2022</v>
      </c>
      <c r="W1" s="62">
        <v>2026</v>
      </c>
      <c r="X1" s="62">
        <v>2027</v>
      </c>
      <c r="Y1" s="61">
        <v>2031</v>
      </c>
      <c r="Z1" s="61">
        <v>2032</v>
      </c>
      <c r="AA1" s="62">
        <v>2036</v>
      </c>
      <c r="AB1" s="62">
        <v>2037</v>
      </c>
      <c r="AC1" s="61">
        <v>2041</v>
      </c>
      <c r="AD1" s="61">
        <v>0</v>
      </c>
      <c r="AE1" s="62">
        <v>0</v>
      </c>
      <c r="AF1" s="62"/>
      <c r="AH1" s="61">
        <v>2022</v>
      </c>
      <c r="AI1" s="61">
        <v>2023</v>
      </c>
      <c r="AJ1" s="61">
        <v>2024</v>
      </c>
      <c r="AK1" s="61">
        <v>2025</v>
      </c>
      <c r="AL1" s="61">
        <v>2026</v>
      </c>
      <c r="AM1" s="61">
        <v>2027</v>
      </c>
      <c r="AN1" s="61">
        <v>2028</v>
      </c>
      <c r="AO1" s="61">
        <v>2029</v>
      </c>
      <c r="AP1" s="61">
        <v>2030</v>
      </c>
      <c r="AQ1" s="61">
        <v>2031</v>
      </c>
      <c r="AR1" s="61">
        <v>2032</v>
      </c>
      <c r="AS1" s="61">
        <v>2033</v>
      </c>
      <c r="AT1" s="61">
        <v>2034</v>
      </c>
      <c r="AU1" s="61">
        <v>2035</v>
      </c>
      <c r="AV1" s="61">
        <v>2036</v>
      </c>
      <c r="AW1" s="61">
        <v>2037</v>
      </c>
      <c r="AX1" s="61">
        <v>2038</v>
      </c>
      <c r="AY1" s="61">
        <v>2039</v>
      </c>
      <c r="AZ1" s="61">
        <v>2040</v>
      </c>
      <c r="BA1" s="61">
        <v>2041</v>
      </c>
      <c r="BB1" s="61">
        <v>2042</v>
      </c>
    </row>
    <row r="2" spans="2:54" ht="56.25" customHeight="1" x14ac:dyDescent="0.2">
      <c r="B2" s="63" t="s">
        <v>72</v>
      </c>
      <c r="C2" s="64">
        <v>2022</v>
      </c>
      <c r="S2" s="60" t="s">
        <v>73</v>
      </c>
      <c r="W2" s="62"/>
      <c r="X2" s="62"/>
      <c r="AA2" s="62"/>
      <c r="AB2" s="62"/>
      <c r="AE2" s="62"/>
      <c r="AF2" s="62"/>
      <c r="AH2" s="61" t="s">
        <v>74</v>
      </c>
      <c r="AI2" s="61" t="s">
        <v>75</v>
      </c>
      <c r="AJ2" s="61" t="s">
        <v>76</v>
      </c>
      <c r="AK2" s="61" t="s">
        <v>77</v>
      </c>
      <c r="AL2" s="61" t="s">
        <v>78</v>
      </c>
      <c r="AM2" s="61" t="s">
        <v>79</v>
      </c>
      <c r="AN2" s="61" t="s">
        <v>80</v>
      </c>
      <c r="AO2" s="61" t="s">
        <v>81</v>
      </c>
      <c r="AP2" s="61" t="s">
        <v>82</v>
      </c>
      <c r="AQ2" s="61" t="s">
        <v>83</v>
      </c>
      <c r="AR2" s="61" t="s">
        <v>84</v>
      </c>
      <c r="AS2" s="61" t="s">
        <v>85</v>
      </c>
      <c r="AT2" s="61" t="s">
        <v>86</v>
      </c>
      <c r="AU2" s="61" t="s">
        <v>87</v>
      </c>
      <c r="AV2" s="61" t="s">
        <v>88</v>
      </c>
      <c r="AW2" s="61" t="s">
        <v>89</v>
      </c>
      <c r="AX2" s="61" t="s">
        <v>90</v>
      </c>
      <c r="AY2" s="61" t="s">
        <v>91</v>
      </c>
      <c r="AZ2" s="61" t="s">
        <v>92</v>
      </c>
      <c r="BA2" s="61" t="s">
        <v>93</v>
      </c>
      <c r="BB2" s="61" t="s">
        <v>94</v>
      </c>
    </row>
    <row r="3" spans="2:54" ht="54" customHeight="1" x14ac:dyDescent="0.35">
      <c r="B3" s="65" t="s">
        <v>95</v>
      </c>
      <c r="C3" s="66"/>
      <c r="S3" s="60" t="s">
        <v>96</v>
      </c>
      <c r="W3" s="62"/>
      <c r="X3" s="62"/>
      <c r="AA3" s="62"/>
      <c r="AB3" s="62"/>
      <c r="AE3" s="62"/>
      <c r="AF3" s="62"/>
    </row>
    <row r="4" spans="2:54" x14ac:dyDescent="0.2">
      <c r="S4" s="60" t="s">
        <v>97</v>
      </c>
      <c r="W4" s="62"/>
      <c r="X4" s="62"/>
      <c r="AA4" s="62"/>
      <c r="AB4" s="62"/>
      <c r="AE4" s="62"/>
      <c r="AF4" s="62"/>
    </row>
    <row r="5" spans="2:54" ht="38.25" customHeight="1" x14ac:dyDescent="0.2">
      <c r="B5" s="67"/>
      <c r="C5" s="68"/>
      <c r="D5" s="374" t="s">
        <v>98</v>
      </c>
      <c r="E5" s="375"/>
      <c r="F5" s="375"/>
      <c r="G5" s="376"/>
      <c r="H5" s="378" t="s">
        <v>99</v>
      </c>
      <c r="I5" s="379"/>
      <c r="J5" s="379"/>
      <c r="K5" s="380"/>
      <c r="S5" s="60" t="s">
        <v>100</v>
      </c>
      <c r="W5" s="62"/>
      <c r="X5" s="62"/>
      <c r="AA5" s="62"/>
      <c r="AB5" s="62"/>
      <c r="AE5" s="62"/>
      <c r="AF5" s="62"/>
    </row>
    <row r="6" spans="2:54" x14ac:dyDescent="0.2">
      <c r="B6" s="69"/>
      <c r="C6" s="70"/>
      <c r="D6" s="71" t="s">
        <v>101</v>
      </c>
      <c r="E6" s="72" t="s">
        <v>102</v>
      </c>
      <c r="F6" s="72" t="s">
        <v>103</v>
      </c>
      <c r="G6" s="73" t="s">
        <v>104</v>
      </c>
      <c r="H6" s="74" t="s">
        <v>101</v>
      </c>
      <c r="I6" s="75" t="s">
        <v>102</v>
      </c>
      <c r="J6" s="75" t="s">
        <v>103</v>
      </c>
      <c r="K6" s="76" t="s">
        <v>104</v>
      </c>
      <c r="L6" s="392"/>
      <c r="M6" s="392"/>
      <c r="N6" s="392"/>
      <c r="W6" s="62"/>
      <c r="X6" s="62"/>
      <c r="AA6" s="62"/>
      <c r="AB6" s="62"/>
      <c r="AE6" s="62"/>
      <c r="AF6" s="62"/>
    </row>
    <row r="7" spans="2:54" x14ac:dyDescent="0.2">
      <c r="B7" s="69"/>
      <c r="C7" s="70" t="s">
        <v>105</v>
      </c>
      <c r="D7" s="77">
        <v>204.2</v>
      </c>
      <c r="E7" s="78">
        <v>101.59999999999854</v>
      </c>
      <c r="F7" s="78">
        <v>99.80000000000291</v>
      </c>
      <c r="G7" s="79">
        <v>79.99999999999855</v>
      </c>
      <c r="H7" s="80">
        <v>620</v>
      </c>
      <c r="I7" s="81">
        <v>129.19999999999999</v>
      </c>
      <c r="J7" s="81">
        <v>130.6</v>
      </c>
      <c r="K7" s="82">
        <v>115.19999999999854</v>
      </c>
      <c r="L7" s="393"/>
      <c r="M7" s="393"/>
      <c r="N7" s="405"/>
      <c r="S7" s="60" t="s">
        <v>106</v>
      </c>
      <c r="T7" s="60">
        <v>11</v>
      </c>
      <c r="U7" s="60" t="s">
        <v>107</v>
      </c>
      <c r="V7" s="60" t="s">
        <v>74</v>
      </c>
      <c r="W7" s="62" t="s">
        <v>78</v>
      </c>
      <c r="X7" s="62" t="s">
        <v>79</v>
      </c>
      <c r="Y7" s="62" t="s">
        <v>83</v>
      </c>
      <c r="Z7" s="62" t="s">
        <v>84</v>
      </c>
      <c r="AA7" s="62" t="s">
        <v>88</v>
      </c>
      <c r="AB7" s="62" t="s">
        <v>89</v>
      </c>
      <c r="AC7" s="62" t="s">
        <v>93</v>
      </c>
      <c r="AD7" s="62" t="e">
        <v>#N/A</v>
      </c>
      <c r="AE7" s="62" t="e">
        <v>#N/A</v>
      </c>
      <c r="AF7" s="62"/>
    </row>
    <row r="8" spans="2:54" x14ac:dyDescent="0.2">
      <c r="B8" s="69"/>
      <c r="C8" s="70" t="s">
        <v>108</v>
      </c>
      <c r="D8" s="83">
        <v>204.19999999999933</v>
      </c>
      <c r="E8" s="84">
        <v>101.60000000000018</v>
      </c>
      <c r="F8" s="84">
        <v>99.800000000000111</v>
      </c>
      <c r="G8" s="85">
        <v>79.999999999999872</v>
      </c>
      <c r="H8" s="86">
        <v>620.19999999999948</v>
      </c>
      <c r="I8" s="87">
        <v>129.20000000000033</v>
      </c>
      <c r="J8" s="87">
        <v>130.59999999999974</v>
      </c>
      <c r="K8" s="88">
        <v>115.20000000000039</v>
      </c>
      <c r="L8" s="393"/>
      <c r="M8" s="393"/>
      <c r="N8" s="405"/>
      <c r="T8" s="61">
        <v>38</v>
      </c>
      <c r="W8" s="62"/>
      <c r="X8" s="62"/>
      <c r="AA8" s="62"/>
      <c r="AB8" s="62"/>
      <c r="AE8" s="62"/>
      <c r="AF8" s="62"/>
    </row>
    <row r="9" spans="2:54" x14ac:dyDescent="0.2">
      <c r="B9" s="69" t="s">
        <v>109</v>
      </c>
      <c r="C9" s="70" t="s">
        <v>110</v>
      </c>
      <c r="D9" s="77">
        <v>67.14200000000001</v>
      </c>
      <c r="E9" s="78">
        <v>17.761999999999738</v>
      </c>
      <c r="F9" s="78">
        <v>15.744000000000435</v>
      </c>
      <c r="G9" s="79">
        <v>11.765999999999782</v>
      </c>
      <c r="H9" s="80">
        <v>468.56200000000001</v>
      </c>
      <c r="I9" s="81">
        <v>22.547999999999998</v>
      </c>
      <c r="J9" s="81">
        <v>20.6</v>
      </c>
      <c r="K9" s="82">
        <v>16.89199999999979</v>
      </c>
      <c r="L9" s="393"/>
      <c r="M9" s="393"/>
      <c r="N9" s="405"/>
      <c r="T9" s="61">
        <v>26</v>
      </c>
      <c r="W9" s="62"/>
      <c r="X9" s="62"/>
      <c r="AA9" s="62"/>
      <c r="AB9" s="62"/>
      <c r="AE9" s="62"/>
      <c r="AF9" s="62"/>
    </row>
    <row r="10" spans="2:54" x14ac:dyDescent="0.2">
      <c r="B10" s="69"/>
      <c r="C10" s="70" t="s">
        <v>111</v>
      </c>
      <c r="D10" s="77">
        <v>34.040000000000006</v>
      </c>
      <c r="E10" s="78">
        <v>20.319999999999709</v>
      </c>
      <c r="F10" s="78">
        <v>18.758000000000568</v>
      </c>
      <c r="G10" s="79">
        <v>14.399999999999739</v>
      </c>
      <c r="H10" s="80">
        <v>37.6</v>
      </c>
      <c r="I10" s="81">
        <v>25.840000000000003</v>
      </c>
      <c r="J10" s="81">
        <v>24.544</v>
      </c>
      <c r="K10" s="82">
        <v>20.735999999999738</v>
      </c>
      <c r="L10" s="393"/>
      <c r="M10" s="393"/>
      <c r="N10" s="405"/>
      <c r="O10" s="394"/>
      <c r="T10" s="61">
        <v>27</v>
      </c>
      <c r="W10" s="62"/>
      <c r="X10" s="62"/>
      <c r="AA10" s="62"/>
      <c r="AB10" s="62"/>
      <c r="AE10" s="62"/>
      <c r="AF10" s="62"/>
    </row>
    <row r="11" spans="2:54" x14ac:dyDescent="0.2">
      <c r="B11" s="69"/>
      <c r="C11" s="70" t="s">
        <v>45</v>
      </c>
      <c r="D11" s="77">
        <v>49.230399999999996</v>
      </c>
      <c r="E11" s="78">
        <v>30.283999999999573</v>
      </c>
      <c r="F11" s="78">
        <v>31.167600000000913</v>
      </c>
      <c r="G11" s="79">
        <v>25.515199999999531</v>
      </c>
      <c r="H11" s="80">
        <v>54.386400000000002</v>
      </c>
      <c r="I11" s="81">
        <v>38.52640000000001</v>
      </c>
      <c r="J11" s="81">
        <v>40.784800000000004</v>
      </c>
      <c r="K11" s="82">
        <v>36.738399999999544</v>
      </c>
      <c r="L11" s="393"/>
      <c r="M11" s="393"/>
      <c r="N11" s="405"/>
      <c r="T11" s="61">
        <v>28</v>
      </c>
      <c r="W11" s="62"/>
      <c r="X11" s="62"/>
      <c r="AA11" s="62"/>
      <c r="AB11" s="62"/>
      <c r="AE11" s="62"/>
      <c r="AF11" s="62"/>
    </row>
    <row r="12" spans="2:54" x14ac:dyDescent="0.2">
      <c r="B12" s="69"/>
      <c r="C12" s="70" t="s">
        <v>46</v>
      </c>
      <c r="D12" s="77">
        <v>53.787599999999998</v>
      </c>
      <c r="E12" s="78">
        <v>33.233999999999526</v>
      </c>
      <c r="F12" s="78">
        <v>34.130400000001003</v>
      </c>
      <c r="G12" s="79">
        <v>28.318799999999491</v>
      </c>
      <c r="H12" s="80">
        <v>59.451599999999985</v>
      </c>
      <c r="I12" s="81">
        <v>42.285600000000002</v>
      </c>
      <c r="J12" s="81">
        <v>44.671199999999992</v>
      </c>
      <c r="K12" s="82">
        <v>40.833599999999464</v>
      </c>
      <c r="L12" s="393"/>
      <c r="M12" s="393"/>
      <c r="N12" s="405"/>
      <c r="T12" s="61">
        <v>29</v>
      </c>
      <c r="W12" s="62"/>
      <c r="X12" s="62"/>
      <c r="AA12" s="62"/>
      <c r="AB12" s="62"/>
      <c r="AE12" s="62"/>
      <c r="AF12" s="62"/>
    </row>
    <row r="13" spans="2:54" x14ac:dyDescent="0.2">
      <c r="B13" s="69" t="s">
        <v>112</v>
      </c>
      <c r="C13" s="70" t="s">
        <v>110</v>
      </c>
      <c r="D13" s="83">
        <v>67.441296637234501</v>
      </c>
      <c r="E13" s="84">
        <v>18.03214681570546</v>
      </c>
      <c r="F13" s="84">
        <v>15.849290719519079</v>
      </c>
      <c r="G13" s="85">
        <v>11.826403015216975</v>
      </c>
      <c r="H13" s="86">
        <v>469.08095448994919</v>
      </c>
      <c r="I13" s="87">
        <v>22.886069603607037</v>
      </c>
      <c r="J13" s="87">
        <v>20.732291752770955</v>
      </c>
      <c r="K13" s="88">
        <v>16.979403437911003</v>
      </c>
      <c r="L13" s="393"/>
      <c r="M13" s="393"/>
      <c r="N13" s="405"/>
      <c r="T13" s="61">
        <v>53</v>
      </c>
    </row>
    <row r="14" spans="2:54" x14ac:dyDescent="0.2">
      <c r="B14" s="69"/>
      <c r="C14" s="70" t="s">
        <v>111</v>
      </c>
      <c r="D14" s="83">
        <v>34.571975671613622</v>
      </c>
      <c r="E14" s="84">
        <v>19.949624131129099</v>
      </c>
      <c r="F14" s="84">
        <v>18.989013385309054</v>
      </c>
      <c r="G14" s="85">
        <v>14.565787525831283</v>
      </c>
      <c r="H14" s="86">
        <v>38.180278132631869</v>
      </c>
      <c r="I14" s="87">
        <v>25.375341067067495</v>
      </c>
      <c r="J14" s="87">
        <v>24.852282218673629</v>
      </c>
      <c r="K14" s="88">
        <v>20.955954489949345</v>
      </c>
      <c r="L14" s="393"/>
      <c r="M14" s="393"/>
      <c r="N14" s="405"/>
      <c r="T14" s="61">
        <v>54</v>
      </c>
    </row>
    <row r="15" spans="2:54" x14ac:dyDescent="0.2">
      <c r="B15" s="69"/>
      <c r="C15" s="70" t="s">
        <v>45</v>
      </c>
      <c r="D15" s="83">
        <v>48.56656271839168</v>
      </c>
      <c r="E15" s="84">
        <v>30.169753569415803</v>
      </c>
      <c r="F15" s="84">
        <v>30.757756077400025</v>
      </c>
      <c r="G15" s="85">
        <v>25.100591987600918</v>
      </c>
      <c r="H15" s="86">
        <v>53.66725386060476</v>
      </c>
      <c r="I15" s="87">
        <v>38.38267608491465</v>
      </c>
      <c r="J15" s="87">
        <v>40.248426498215181</v>
      </c>
      <c r="K15" s="88">
        <v>36.165909872252641</v>
      </c>
      <c r="L15" s="393"/>
      <c r="M15" s="393"/>
      <c r="N15" s="405"/>
      <c r="T15" s="61">
        <v>55</v>
      </c>
    </row>
    <row r="16" spans="2:54" x14ac:dyDescent="0.2">
      <c r="B16" s="69"/>
      <c r="C16" s="70" t="s">
        <v>46</v>
      </c>
      <c r="D16" s="83">
        <v>53.62016497275954</v>
      </c>
      <c r="E16" s="84">
        <v>33.448475483749817</v>
      </c>
      <c r="F16" s="84">
        <v>34.203939817771968</v>
      </c>
      <c r="G16" s="85">
        <v>28.507217471350703</v>
      </c>
      <c r="H16" s="86">
        <v>59.271513516813684</v>
      </c>
      <c r="I16" s="87">
        <v>42.55591324441113</v>
      </c>
      <c r="J16" s="87">
        <v>44.766999530339966</v>
      </c>
      <c r="K16" s="88">
        <v>41.098732199887394</v>
      </c>
      <c r="L16" s="395"/>
      <c r="M16" s="395"/>
      <c r="N16" s="392"/>
      <c r="O16" s="396"/>
      <c r="P16" s="396"/>
      <c r="Q16" s="396"/>
      <c r="R16" s="396">
        <v>56</v>
      </c>
      <c r="T16" s="61">
        <v>56</v>
      </c>
    </row>
    <row r="17" spans="1:57" x14ac:dyDescent="0.2">
      <c r="B17" s="90" t="s">
        <v>113</v>
      </c>
      <c r="C17" s="91" t="s">
        <v>110</v>
      </c>
      <c r="D17" s="92">
        <v>67.441296637234714</v>
      </c>
      <c r="E17" s="93">
        <v>18.032146815705168</v>
      </c>
      <c r="F17" s="93">
        <v>15.849290719519525</v>
      </c>
      <c r="G17" s="94">
        <v>11.826403015216782</v>
      </c>
      <c r="H17" s="95">
        <v>468.92968684903053</v>
      </c>
      <c r="I17" s="96">
        <v>22.886069603606977</v>
      </c>
      <c r="J17" s="96">
        <v>20.732291752770998</v>
      </c>
      <c r="K17" s="97">
        <v>16.979403437910733</v>
      </c>
      <c r="L17" s="397">
        <f>+M17/$M$21</f>
        <v>0.53218839361137682</v>
      </c>
      <c r="M17" s="406">
        <f>SUM(N17:Q17)</f>
        <v>2647.6372582165959</v>
      </c>
      <c r="N17" s="407">
        <f>+H17*5</f>
        <v>2344.6484342451527</v>
      </c>
      <c r="O17" s="407">
        <f t="shared" ref="O17:Q17" si="0">+I17*5</f>
        <v>114.43034801803489</v>
      </c>
      <c r="P17" s="407">
        <f t="shared" si="0"/>
        <v>103.66145876385499</v>
      </c>
      <c r="Q17" s="407">
        <f t="shared" si="0"/>
        <v>84.897017189553665</v>
      </c>
      <c r="U17" s="99"/>
    </row>
    <row r="18" spans="1:57" x14ac:dyDescent="0.2">
      <c r="B18" s="90"/>
      <c r="C18" s="91" t="s">
        <v>111</v>
      </c>
      <c r="D18" s="92">
        <v>34.571975671613728</v>
      </c>
      <c r="E18" s="93">
        <v>19.949624131128779</v>
      </c>
      <c r="F18" s="93">
        <v>18.989013385309587</v>
      </c>
      <c r="G18" s="94">
        <v>14.565787525831043</v>
      </c>
      <c r="H18" s="95">
        <v>38.167965885572038</v>
      </c>
      <c r="I18" s="96">
        <v>25.375341067067428</v>
      </c>
      <c r="J18" s="96">
        <v>24.852282218673679</v>
      </c>
      <c r="K18" s="97">
        <v>20.955954489949008</v>
      </c>
      <c r="L18" s="397">
        <f t="shared" ref="L18:L20" si="1">+M18/$M$21</f>
        <v>0.10990104890579126</v>
      </c>
      <c r="M18" s="406">
        <f t="shared" ref="M18:M20" si="2">SUM(N18:Q18)</f>
        <v>546.75771830631072</v>
      </c>
      <c r="N18" s="407">
        <f t="shared" ref="N18:N20" si="3">+H18*5</f>
        <v>190.8398294278602</v>
      </c>
      <c r="O18" s="407">
        <f t="shared" ref="O18:O20" si="4">+I18*5</f>
        <v>126.87670533533714</v>
      </c>
      <c r="P18" s="407">
        <f t="shared" ref="P18:P20" si="5">+J18*5</f>
        <v>124.26141109336839</v>
      </c>
      <c r="Q18" s="407">
        <f t="shared" ref="Q18:Q20" si="6">+K18*5</f>
        <v>104.77977244974504</v>
      </c>
      <c r="U18" s="99"/>
    </row>
    <row r="19" spans="1:57" x14ac:dyDescent="0.2">
      <c r="B19" s="90"/>
      <c r="C19" s="91" t="s">
        <v>45</v>
      </c>
      <c r="D19" s="92">
        <v>48.566562718391836</v>
      </c>
      <c r="E19" s="93">
        <v>30.169753569415317</v>
      </c>
      <c r="F19" s="93">
        <v>30.757756077400888</v>
      </c>
      <c r="G19" s="94">
        <v>25.100591987600506</v>
      </c>
      <c r="H19" s="95">
        <v>53.649947425951268</v>
      </c>
      <c r="I19" s="96">
        <v>38.382676084914543</v>
      </c>
      <c r="J19" s="96">
        <v>40.248426498215267</v>
      </c>
      <c r="K19" s="97">
        <v>36.165909872252065</v>
      </c>
      <c r="L19" s="397">
        <f t="shared" si="1"/>
        <v>0.16929342701641548</v>
      </c>
      <c r="M19" s="406">
        <f t="shared" si="2"/>
        <v>842.23479940666573</v>
      </c>
      <c r="N19" s="407">
        <f t="shared" si="3"/>
        <v>268.24973712975634</v>
      </c>
      <c r="O19" s="407">
        <f t="shared" si="4"/>
        <v>191.91338042457272</v>
      </c>
      <c r="P19" s="407">
        <f t="shared" si="5"/>
        <v>201.24213249107635</v>
      </c>
      <c r="Q19" s="407">
        <f t="shared" si="6"/>
        <v>180.82954936126032</v>
      </c>
      <c r="U19" s="99"/>
    </row>
    <row r="20" spans="1:57" x14ac:dyDescent="0.2">
      <c r="B20" s="100"/>
      <c r="C20" s="101" t="s">
        <v>46</v>
      </c>
      <c r="D20" s="102">
        <v>53.62016497275971</v>
      </c>
      <c r="E20" s="103">
        <v>33.448475483749284</v>
      </c>
      <c r="F20" s="103">
        <v>34.203939817772927</v>
      </c>
      <c r="G20" s="104">
        <v>28.507217471350231</v>
      </c>
      <c r="H20" s="105">
        <v>59.25239983944617</v>
      </c>
      <c r="I20" s="106">
        <v>42.555913244411016</v>
      </c>
      <c r="J20" s="106">
        <v>44.766999530340051</v>
      </c>
      <c r="K20" s="107">
        <v>41.098732199886733</v>
      </c>
      <c r="L20" s="397">
        <f t="shared" si="1"/>
        <v>0.18861713046641634</v>
      </c>
      <c r="M20" s="406">
        <f t="shared" si="2"/>
        <v>938.37022407041991</v>
      </c>
      <c r="N20" s="407">
        <f t="shared" si="3"/>
        <v>296.26199919723086</v>
      </c>
      <c r="O20" s="407">
        <f t="shared" si="4"/>
        <v>212.77956622205508</v>
      </c>
      <c r="P20" s="407">
        <f t="shared" si="5"/>
        <v>223.83499765170026</v>
      </c>
      <c r="Q20" s="407">
        <f t="shared" si="6"/>
        <v>205.49366099943367</v>
      </c>
      <c r="U20" s="99"/>
    </row>
    <row r="21" spans="1:57" s="391" customFormat="1" x14ac:dyDescent="0.2">
      <c r="A21" s="125"/>
      <c r="B21" s="401"/>
      <c r="C21" s="399"/>
      <c r="D21" s="395"/>
      <c r="E21" s="395"/>
      <c r="F21" s="395"/>
      <c r="G21" s="395"/>
      <c r="H21" s="395"/>
      <c r="I21" s="395"/>
      <c r="J21" s="395"/>
      <c r="K21" s="395"/>
      <c r="L21" s="397">
        <f>SUM(L17:L20)</f>
        <v>0.99999999999999989</v>
      </c>
      <c r="M21" s="408">
        <f>SUM(M17:M20)</f>
        <v>4974.9999999999927</v>
      </c>
      <c r="N21" s="408">
        <f>SUM(N17:N20)</f>
        <v>3100</v>
      </c>
      <c r="O21" s="408">
        <f t="shared" ref="O21:Q21" si="7">SUM(O17:O20)</f>
        <v>645.99999999999989</v>
      </c>
      <c r="P21" s="408">
        <f t="shared" si="7"/>
        <v>653</v>
      </c>
      <c r="Q21" s="408">
        <f t="shared" si="7"/>
        <v>575.99999999999272</v>
      </c>
      <c r="R21" s="392"/>
      <c r="S21" s="402"/>
      <c r="T21" s="403"/>
      <c r="U21" s="404"/>
      <c r="V21" s="403"/>
      <c r="W21" s="403"/>
      <c r="X21" s="403"/>
      <c r="Y21" s="403"/>
      <c r="Z21" s="403"/>
      <c r="AA21" s="403"/>
      <c r="AB21" s="403"/>
      <c r="AC21" s="403"/>
      <c r="AD21" s="403"/>
      <c r="AE21" s="403"/>
      <c r="AF21" s="403"/>
      <c r="AG21" s="403"/>
      <c r="AH21" s="403"/>
      <c r="AI21" s="403"/>
      <c r="AJ21" s="403"/>
      <c r="AK21" s="403"/>
      <c r="AL21" s="403"/>
      <c r="AM21" s="403"/>
      <c r="AN21" s="403"/>
      <c r="AO21" s="403"/>
      <c r="AP21" s="403"/>
      <c r="AQ21" s="403"/>
      <c r="AR21" s="403"/>
      <c r="AS21" s="403"/>
      <c r="AT21" s="403"/>
      <c r="AU21" s="403"/>
      <c r="AV21" s="403"/>
      <c r="AW21" s="403"/>
      <c r="AX21" s="403"/>
      <c r="AY21" s="403"/>
      <c r="AZ21" s="403"/>
      <c r="BA21" s="403"/>
      <c r="BB21" s="403"/>
      <c r="BC21" s="403"/>
    </row>
    <row r="22" spans="1:57" s="109" customFormat="1" ht="36.75" customHeight="1" x14ac:dyDescent="0.2">
      <c r="A22" s="57"/>
      <c r="B22" s="110" t="s">
        <v>114</v>
      </c>
      <c r="C22" s="111"/>
      <c r="D22" s="374" t="s">
        <v>98</v>
      </c>
      <c r="E22" s="375"/>
      <c r="F22" s="375"/>
      <c r="G22" s="376"/>
      <c r="H22" s="377" t="s">
        <v>99</v>
      </c>
      <c r="I22" s="375"/>
      <c r="J22" s="375"/>
      <c r="K22" s="376"/>
      <c r="L22" s="400"/>
      <c r="M22" s="400"/>
      <c r="N22" s="400"/>
      <c r="O22" s="400"/>
      <c r="P22" s="400"/>
      <c r="Q22" s="400"/>
      <c r="R22" s="399"/>
      <c r="S22" s="60"/>
      <c r="T22" s="60"/>
      <c r="U22" s="99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157"/>
      <c r="BE22" s="158"/>
    </row>
    <row r="23" spans="1:57" x14ac:dyDescent="0.2">
      <c r="B23" s="69"/>
      <c r="C23" s="70" t="s">
        <v>105</v>
      </c>
      <c r="D23" s="77">
        <v>33.498027428141903</v>
      </c>
      <c r="E23" s="78">
        <v>16.414803682134153</v>
      </c>
      <c r="F23" s="78">
        <v>16.123990231072639</v>
      </c>
      <c r="G23" s="79">
        <v>12.925042269397091</v>
      </c>
      <c r="H23" s="80">
        <v>81.573849333082762</v>
      </c>
      <c r="I23" s="81">
        <v>20.873943265076015</v>
      </c>
      <c r="J23" s="81">
        <v>21.100131504790625</v>
      </c>
      <c r="K23" s="82">
        <v>18.61206086793154</v>
      </c>
      <c r="L23" s="394"/>
      <c r="M23" s="394"/>
      <c r="N23" s="394"/>
      <c r="O23" s="394"/>
      <c r="P23" s="394"/>
      <c r="Q23" s="394"/>
      <c r="BD23" s="89"/>
      <c r="BE23" s="156"/>
    </row>
    <row r="24" spans="1:57" x14ac:dyDescent="0.2">
      <c r="B24" s="69"/>
      <c r="C24" s="70" t="s">
        <v>115</v>
      </c>
      <c r="D24" s="112">
        <v>33.498027428141796</v>
      </c>
      <c r="E24" s="113">
        <v>16.414803682134416</v>
      </c>
      <c r="F24" s="113">
        <v>16.123990231072188</v>
      </c>
      <c r="G24" s="114">
        <v>12.925042269397304</v>
      </c>
      <c r="H24" s="115">
        <v>81.547543673833204</v>
      </c>
      <c r="I24" s="116">
        <v>20.873943265075962</v>
      </c>
      <c r="J24" s="116">
        <v>21.100131504790667</v>
      </c>
      <c r="K24" s="117">
        <v>18.612060867931241</v>
      </c>
      <c r="L24" s="394"/>
      <c r="M24" s="394"/>
      <c r="N24" s="394"/>
      <c r="O24" s="394"/>
      <c r="P24" s="394"/>
      <c r="Q24" s="394"/>
      <c r="BD24" s="89"/>
      <c r="BE24" s="156"/>
    </row>
    <row r="25" spans="1:57" x14ac:dyDescent="0.2">
      <c r="B25" s="69" t="s">
        <v>109</v>
      </c>
      <c r="C25" s="70" t="s">
        <v>110</v>
      </c>
      <c r="D25" s="77">
        <v>12.309359383806093</v>
      </c>
      <c r="E25" s="78">
        <v>3.4590644373473651</v>
      </c>
      <c r="F25" s="78">
        <v>3.0865000939319835</v>
      </c>
      <c r="G25" s="79">
        <v>2.2887018598534916</v>
      </c>
      <c r="H25" s="80">
        <v>58.154318993049017</v>
      </c>
      <c r="I25" s="81">
        <v>4.3935449934247464</v>
      </c>
      <c r="J25" s="81">
        <v>4.0371369528461596</v>
      </c>
      <c r="K25" s="82">
        <v>3.2874845012211025</v>
      </c>
      <c r="L25" s="394"/>
      <c r="M25" s="394"/>
      <c r="N25" s="394"/>
      <c r="O25" s="394"/>
      <c r="P25" s="394"/>
      <c r="Q25" s="394"/>
      <c r="BD25" s="89"/>
      <c r="BE25" s="156"/>
    </row>
    <row r="26" spans="1:57" x14ac:dyDescent="0.2">
      <c r="B26" s="69"/>
      <c r="C26" s="70" t="s">
        <v>111</v>
      </c>
      <c r="D26" s="77">
        <v>6.1158068758218773</v>
      </c>
      <c r="E26" s="78">
        <v>3.4471087732481722</v>
      </c>
      <c r="F26" s="78">
        <v>3.2910388878451848</v>
      </c>
      <c r="G26" s="79">
        <v>2.5623896299079734</v>
      </c>
      <c r="H26" s="80">
        <v>6.7568889723839742</v>
      </c>
      <c r="I26" s="81">
        <v>4.3835280856659624</v>
      </c>
      <c r="J26" s="81">
        <v>4.3075934623332914</v>
      </c>
      <c r="K26" s="82">
        <v>3.6884839376291425</v>
      </c>
      <c r="L26" s="394"/>
      <c r="M26" s="394"/>
      <c r="BD26" s="89"/>
      <c r="BE26" s="156"/>
    </row>
    <row r="27" spans="1:57" x14ac:dyDescent="0.2">
      <c r="A27" s="57">
        <v>1</v>
      </c>
      <c r="B27" s="69"/>
      <c r="C27" s="70" t="s">
        <v>45</v>
      </c>
      <c r="D27" s="77">
        <v>5.6890866052977405</v>
      </c>
      <c r="E27" s="78">
        <v>3.6530046965996652</v>
      </c>
      <c r="F27" s="78">
        <v>3.7287454442983132</v>
      </c>
      <c r="G27" s="79">
        <v>3.0698267894045008</v>
      </c>
      <c r="H27" s="80">
        <v>6.2895194439225834</v>
      </c>
      <c r="I27" s="81">
        <v>4.6431275596467989</v>
      </c>
      <c r="J27" s="81">
        <v>4.8790095810633307</v>
      </c>
      <c r="K27" s="82">
        <v>4.4186842006387197</v>
      </c>
      <c r="L27" s="393"/>
      <c r="M27" s="393"/>
      <c r="N27" s="405"/>
    </row>
    <row r="28" spans="1:57" x14ac:dyDescent="0.2">
      <c r="B28" s="69"/>
      <c r="C28" s="70" t="s">
        <v>46</v>
      </c>
      <c r="D28" s="77">
        <v>9.3837745632161909</v>
      </c>
      <c r="E28" s="78">
        <v>5.8556257749389502</v>
      </c>
      <c r="F28" s="78">
        <v>6.0177058049971572</v>
      </c>
      <c r="G28" s="79">
        <v>5.0041239902311254</v>
      </c>
      <c r="H28" s="80">
        <v>10.373121923727194</v>
      </c>
      <c r="I28" s="81">
        <v>7.4537426263385047</v>
      </c>
      <c r="J28" s="81">
        <v>7.8763915085478446</v>
      </c>
      <c r="K28" s="82">
        <v>7.2174082284425776</v>
      </c>
      <c r="L28" s="393"/>
      <c r="M28" s="393"/>
      <c r="N28" s="405"/>
    </row>
    <row r="29" spans="1:57" x14ac:dyDescent="0.2">
      <c r="B29" s="90" t="s">
        <v>113</v>
      </c>
      <c r="C29" s="91" t="s">
        <v>110</v>
      </c>
      <c r="D29" s="92">
        <v>12.309359383806134</v>
      </c>
      <c r="E29" s="93">
        <v>3.4590644373473092</v>
      </c>
      <c r="F29" s="93">
        <v>3.0865000939320701</v>
      </c>
      <c r="G29" s="94">
        <v>2.2887018598534539</v>
      </c>
      <c r="H29" s="95">
        <v>58.135565584795906</v>
      </c>
      <c r="I29" s="96">
        <v>4.3935449934247348</v>
      </c>
      <c r="J29" s="96">
        <v>4.0371369528461676</v>
      </c>
      <c r="K29" s="97">
        <v>3.2874845012210501</v>
      </c>
      <c r="L29" s="395"/>
      <c r="M29" s="395"/>
      <c r="N29" s="392"/>
    </row>
    <row r="30" spans="1:57" x14ac:dyDescent="0.2">
      <c r="B30" s="90"/>
      <c r="C30" s="91" t="s">
        <v>111</v>
      </c>
      <c r="D30" s="92">
        <v>6.1158068758218969</v>
      </c>
      <c r="E30" s="93">
        <v>3.4471087732481167</v>
      </c>
      <c r="F30" s="93">
        <v>3.2910388878452772</v>
      </c>
      <c r="G30" s="94">
        <v>2.5623896299079312</v>
      </c>
      <c r="H30" s="95">
        <v>6.7547100336634438</v>
      </c>
      <c r="I30" s="96">
        <v>4.3835280856659509</v>
      </c>
      <c r="J30" s="96">
        <v>4.3075934623332994</v>
      </c>
      <c r="K30" s="97">
        <v>3.6884839376290834</v>
      </c>
      <c r="L30" s="395"/>
      <c r="M30" s="395"/>
      <c r="N30" s="392"/>
    </row>
    <row r="31" spans="1:57" x14ac:dyDescent="0.2">
      <c r="B31" s="90"/>
      <c r="C31" s="91" t="s">
        <v>45</v>
      </c>
      <c r="D31" s="92">
        <v>5.6890866052977591</v>
      </c>
      <c r="E31" s="93">
        <v>3.6530046965996066</v>
      </c>
      <c r="F31" s="93">
        <v>3.7287454442984176</v>
      </c>
      <c r="G31" s="94">
        <v>3.0698267894044502</v>
      </c>
      <c r="H31" s="95">
        <v>6.2874912209480893</v>
      </c>
      <c r="I31" s="96">
        <v>4.6431275596467874</v>
      </c>
      <c r="J31" s="96">
        <v>4.8790095810633396</v>
      </c>
      <c r="K31" s="97">
        <v>4.4186842006386486</v>
      </c>
      <c r="L31" s="395"/>
      <c r="M31" s="395"/>
      <c r="N31" s="392"/>
    </row>
    <row r="32" spans="1:57" x14ac:dyDescent="0.2">
      <c r="B32" s="100"/>
      <c r="C32" s="101" t="s">
        <v>46</v>
      </c>
      <c r="D32" s="102">
        <v>9.3837745632162211</v>
      </c>
      <c r="E32" s="103">
        <v>5.8556257749388561</v>
      </c>
      <c r="F32" s="103">
        <v>6.017705804997326</v>
      </c>
      <c r="G32" s="104">
        <v>5.0041239902310428</v>
      </c>
      <c r="H32" s="105">
        <v>10.369776834425775</v>
      </c>
      <c r="I32" s="106">
        <v>7.4537426263384852</v>
      </c>
      <c r="J32" s="106">
        <v>7.8763915085478597</v>
      </c>
      <c r="K32" s="107">
        <v>7.2174082284424621</v>
      </c>
      <c r="L32" s="395"/>
      <c r="M32" s="395" t="s">
        <v>116</v>
      </c>
      <c r="N32" s="392"/>
    </row>
    <row r="33" spans="1:55" x14ac:dyDescent="0.2">
      <c r="B33" s="118"/>
      <c r="D33" s="89"/>
      <c r="E33" s="89"/>
      <c r="F33" s="89"/>
      <c r="G33" s="89"/>
      <c r="H33" s="89"/>
      <c r="I33" s="89"/>
      <c r="J33" s="89"/>
      <c r="K33" s="89"/>
      <c r="L33" s="394"/>
      <c r="M33" s="394"/>
    </row>
    <row r="34" spans="1:55" s="109" customFormat="1" ht="25.5" x14ac:dyDescent="0.2">
      <c r="A34" s="57"/>
      <c r="B34" s="110" t="s">
        <v>117</v>
      </c>
      <c r="C34" s="111"/>
      <c r="D34" s="374" t="s">
        <v>98</v>
      </c>
      <c r="E34" s="375"/>
      <c r="F34" s="375"/>
      <c r="G34" s="376"/>
      <c r="H34" s="377" t="s">
        <v>99</v>
      </c>
      <c r="I34" s="375"/>
      <c r="J34" s="375"/>
      <c r="K34" s="376"/>
      <c r="L34" s="395"/>
      <c r="M34" s="395"/>
      <c r="N34" s="392"/>
      <c r="O34" s="399"/>
      <c r="P34" s="399"/>
      <c r="Q34" s="399"/>
      <c r="R34" s="399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</row>
    <row r="35" spans="1:55" x14ac:dyDescent="0.2">
      <c r="B35" s="119"/>
      <c r="C35" s="68" t="s">
        <v>105</v>
      </c>
      <c r="D35" s="77">
        <v>1.4108726282171689</v>
      </c>
      <c r="E35" s="78">
        <v>0.84221303776066636</v>
      </c>
      <c r="F35" s="78">
        <v>0.82729194063497291</v>
      </c>
      <c r="G35" s="79">
        <v>0.66315987225249273</v>
      </c>
      <c r="H35" s="120">
        <v>5.7584256997933494</v>
      </c>
      <c r="I35" s="121">
        <v>1.0710031936877726</v>
      </c>
      <c r="J35" s="121">
        <v>1.0826084914521856</v>
      </c>
      <c r="K35" s="122">
        <v>0.95495021604358499</v>
      </c>
      <c r="L35" s="393"/>
      <c r="M35" s="393"/>
      <c r="N35" s="405"/>
      <c r="R35" s="391">
        <v>92</v>
      </c>
      <c r="T35" s="61">
        <v>92</v>
      </c>
    </row>
    <row r="36" spans="1:55" x14ac:dyDescent="0.2">
      <c r="B36" s="119"/>
      <c r="C36" s="70" t="s">
        <v>115</v>
      </c>
      <c r="D36" s="112">
        <v>1.4108726282171642</v>
      </c>
      <c r="E36" s="113">
        <v>0.84221303776068002</v>
      </c>
      <c r="F36" s="113">
        <v>0.8272919406349496</v>
      </c>
      <c r="G36" s="114">
        <v>0.66315987225250372</v>
      </c>
      <c r="H36" s="115">
        <v>5.7565687421346006</v>
      </c>
      <c r="I36" s="116">
        <v>1.0710031936877698</v>
      </c>
      <c r="J36" s="116">
        <v>1.0826084914521876</v>
      </c>
      <c r="K36" s="117">
        <v>0.95495021604356967</v>
      </c>
      <c r="L36" s="393"/>
      <c r="M36" s="393"/>
      <c r="N36" s="405"/>
    </row>
    <row r="37" spans="1:55" x14ac:dyDescent="0.2">
      <c r="B37" s="119" t="s">
        <v>109</v>
      </c>
      <c r="C37" s="70" t="s">
        <v>110</v>
      </c>
      <c r="D37" s="77">
        <v>0.18263422881833521</v>
      </c>
      <c r="E37" s="78">
        <v>9.3256857035506818E-2</v>
      </c>
      <c r="F37" s="78">
        <v>8.2729194063497324E-2</v>
      </c>
      <c r="G37" s="79">
        <v>6.6315987225249257E-2</v>
      </c>
      <c r="H37" s="80">
        <v>4.4009705992861168</v>
      </c>
      <c r="I37" s="81">
        <v>0.11832430020665057</v>
      </c>
      <c r="J37" s="81">
        <v>0.10826084914521861</v>
      </c>
      <c r="K37" s="82">
        <v>9.5495021604358507E-2</v>
      </c>
      <c r="L37" s="393"/>
      <c r="M37" s="393"/>
      <c r="N37" s="405"/>
      <c r="R37" s="391">
        <v>107</v>
      </c>
      <c r="T37" s="61">
        <v>107</v>
      </c>
    </row>
    <row r="38" spans="1:55" x14ac:dyDescent="0.2">
      <c r="A38" s="57">
        <v>2</v>
      </c>
      <c r="B38" s="119"/>
      <c r="C38" s="70" t="s">
        <v>111</v>
      </c>
      <c r="D38" s="77">
        <v>0.30914855344730369</v>
      </c>
      <c r="E38" s="78">
        <v>0.1790034285177543</v>
      </c>
      <c r="F38" s="78">
        <v>0.16496101822280537</v>
      </c>
      <c r="G38" s="79">
        <v>0.11316823219988806</v>
      </c>
      <c r="H38" s="80">
        <v>0.34209102010144654</v>
      </c>
      <c r="I38" s="81">
        <v>0.22743067818899171</v>
      </c>
      <c r="J38" s="81">
        <v>0.21580880142776548</v>
      </c>
      <c r="K38" s="82">
        <v>0.16197679879767043</v>
      </c>
      <c r="L38" s="393"/>
      <c r="M38" s="393"/>
      <c r="N38" s="405"/>
      <c r="R38" s="391">
        <v>108</v>
      </c>
      <c r="T38" s="61">
        <v>108</v>
      </c>
    </row>
    <row r="39" spans="1:55" x14ac:dyDescent="0.2">
      <c r="B39" s="119"/>
      <c r="C39" s="70" t="s">
        <v>45</v>
      </c>
      <c r="D39" s="77">
        <v>0.34450823783580642</v>
      </c>
      <c r="E39" s="78">
        <v>0.21392542739057055</v>
      </c>
      <c r="F39" s="78">
        <v>0.21453221867367817</v>
      </c>
      <c r="G39" s="79">
        <v>0.18549244786774458</v>
      </c>
      <c r="H39" s="80">
        <v>0.38028239714446749</v>
      </c>
      <c r="I39" s="81">
        <v>0.27212433777944833</v>
      </c>
      <c r="J39" s="81">
        <v>0.2807056265263943</v>
      </c>
      <c r="K39" s="82">
        <v>0.26751206086793189</v>
      </c>
      <c r="L39" s="393"/>
      <c r="M39" s="393"/>
      <c r="N39" s="405"/>
      <c r="R39" s="391">
        <v>109</v>
      </c>
      <c r="T39" s="61">
        <v>109</v>
      </c>
    </row>
    <row r="40" spans="1:55" x14ac:dyDescent="0.2">
      <c r="B40" s="119"/>
      <c r="C40" s="70" t="s">
        <v>46</v>
      </c>
      <c r="D40" s="77">
        <v>0.57458160811572356</v>
      </c>
      <c r="E40" s="78">
        <v>0.35602732481683463</v>
      </c>
      <c r="F40" s="78">
        <v>0.36506950967499197</v>
      </c>
      <c r="G40" s="79">
        <v>0.29818320495961081</v>
      </c>
      <c r="H40" s="80">
        <v>0.63508168326131875</v>
      </c>
      <c r="I40" s="81">
        <v>0.45312387751268196</v>
      </c>
      <c r="J40" s="81">
        <v>0.47783321435280729</v>
      </c>
      <c r="K40" s="82">
        <v>0.42996633477362423</v>
      </c>
      <c r="L40" s="393"/>
      <c r="M40" s="393"/>
      <c r="N40" s="405"/>
      <c r="R40" s="391">
        <v>110</v>
      </c>
      <c r="T40" s="61">
        <v>110</v>
      </c>
    </row>
    <row r="41" spans="1:55" x14ac:dyDescent="0.2">
      <c r="B41" s="123" t="s">
        <v>113</v>
      </c>
      <c r="C41" s="91" t="s">
        <v>110</v>
      </c>
      <c r="D41" s="92">
        <v>0.1826342288183358</v>
      </c>
      <c r="E41" s="93">
        <v>9.3256857035505319E-2</v>
      </c>
      <c r="F41" s="93">
        <v>8.2729194063499642E-2</v>
      </c>
      <c r="G41" s="94">
        <v>6.631598722524816E-2</v>
      </c>
      <c r="H41" s="95">
        <v>4.3995513891605853</v>
      </c>
      <c r="I41" s="96">
        <v>0.11832430020665025</v>
      </c>
      <c r="J41" s="96">
        <v>0.10826084914521882</v>
      </c>
      <c r="K41" s="97">
        <v>9.5495021604356967E-2</v>
      </c>
      <c r="L41" s="395"/>
      <c r="M41" s="395"/>
      <c r="N41" s="392"/>
    </row>
    <row r="42" spans="1:55" x14ac:dyDescent="0.2">
      <c r="B42" s="123"/>
      <c r="C42" s="91" t="s">
        <v>111</v>
      </c>
      <c r="D42" s="92">
        <v>0.30914855344730469</v>
      </c>
      <c r="E42" s="93">
        <v>0.17900342851775145</v>
      </c>
      <c r="F42" s="93">
        <v>0.16496101822280998</v>
      </c>
      <c r="G42" s="94">
        <v>0.11316823219988618</v>
      </c>
      <c r="H42" s="95">
        <v>0.34198070374539991</v>
      </c>
      <c r="I42" s="96">
        <v>0.2274306781889911</v>
      </c>
      <c r="J42" s="96">
        <v>0.2158088014277659</v>
      </c>
      <c r="K42" s="97">
        <v>0.16197679879766785</v>
      </c>
      <c r="L42" s="395"/>
      <c r="M42" s="395"/>
      <c r="N42" s="392"/>
    </row>
    <row r="43" spans="1:55" x14ac:dyDescent="0.2">
      <c r="B43" s="123"/>
      <c r="C43" s="91" t="s">
        <v>45</v>
      </c>
      <c r="D43" s="92">
        <v>0.34450823783580753</v>
      </c>
      <c r="E43" s="93">
        <v>0.21392542739056711</v>
      </c>
      <c r="F43" s="93">
        <v>0.21453221867368419</v>
      </c>
      <c r="G43" s="94">
        <v>0.18549244786774152</v>
      </c>
      <c r="H43" s="95">
        <v>0.38015976496222192</v>
      </c>
      <c r="I43" s="96">
        <v>0.27212433777944761</v>
      </c>
      <c r="J43" s="96">
        <v>0.28070562652639486</v>
      </c>
      <c r="K43" s="97">
        <v>0.26751206086792761</v>
      </c>
      <c r="L43" s="395"/>
      <c r="M43" s="395"/>
      <c r="N43" s="392"/>
    </row>
    <row r="44" spans="1:55" x14ac:dyDescent="0.2">
      <c r="B44" s="124"/>
      <c r="C44" s="101" t="s">
        <v>46</v>
      </c>
      <c r="D44" s="102">
        <v>0.57458160811572534</v>
      </c>
      <c r="E44" s="103">
        <v>0.35602732481682892</v>
      </c>
      <c r="F44" s="103">
        <v>0.36506950967500218</v>
      </c>
      <c r="G44" s="104">
        <v>0.29818320495960587</v>
      </c>
      <c r="H44" s="105">
        <v>0.63487688426639466</v>
      </c>
      <c r="I44" s="106">
        <v>0.45312387751268079</v>
      </c>
      <c r="J44" s="106">
        <v>0.47783321435280823</v>
      </c>
      <c r="K44" s="107">
        <v>0.42996633477361734</v>
      </c>
      <c r="L44" s="395"/>
      <c r="M44" s="395"/>
      <c r="N44" s="392"/>
    </row>
    <row r="45" spans="1:55" x14ac:dyDescent="0.2">
      <c r="B45" s="118"/>
      <c r="D45" s="89"/>
      <c r="E45" s="89"/>
      <c r="F45" s="89"/>
      <c r="G45" s="89"/>
      <c r="H45" s="89"/>
      <c r="I45" s="89"/>
      <c r="J45" s="89"/>
      <c r="K45" s="89"/>
      <c r="L45" s="394"/>
      <c r="M45" s="394"/>
    </row>
    <row r="46" spans="1:55" s="109" customFormat="1" ht="21" x14ac:dyDescent="0.2">
      <c r="A46" s="57"/>
      <c r="B46" s="110" t="s">
        <v>118</v>
      </c>
      <c r="C46" s="111"/>
      <c r="D46" s="374" t="s">
        <v>98</v>
      </c>
      <c r="E46" s="375"/>
      <c r="F46" s="375"/>
      <c r="G46" s="376"/>
      <c r="H46" s="377" t="s">
        <v>99</v>
      </c>
      <c r="I46" s="375"/>
      <c r="J46" s="375"/>
      <c r="K46" s="376"/>
      <c r="L46" s="395"/>
      <c r="M46" s="395"/>
      <c r="N46" s="392"/>
      <c r="O46" s="399"/>
      <c r="P46" s="399"/>
      <c r="Q46" s="399"/>
      <c r="R46" s="399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</row>
    <row r="47" spans="1:55" x14ac:dyDescent="0.2">
      <c r="B47" s="119"/>
      <c r="C47" s="68" t="s">
        <v>105</v>
      </c>
      <c r="D47" s="77">
        <v>101.79704114221241</v>
      </c>
      <c r="E47" s="78">
        <v>50.022205523201407</v>
      </c>
      <c r="F47" s="78">
        <v>49.135985346609232</v>
      </c>
      <c r="G47" s="79">
        <v>39.387563404095275</v>
      </c>
      <c r="H47" s="120">
        <v>352.56077399962379</v>
      </c>
      <c r="I47" s="121">
        <v>63.610914897614563</v>
      </c>
      <c r="J47" s="121">
        <v>64.300197257185204</v>
      </c>
      <c r="K47" s="122">
        <v>56.71809130189795</v>
      </c>
      <c r="L47" s="393"/>
      <c r="M47" s="393"/>
      <c r="N47" s="405"/>
      <c r="R47" s="391">
        <v>119</v>
      </c>
      <c r="T47" s="61">
        <v>119</v>
      </c>
    </row>
    <row r="48" spans="1:55" x14ac:dyDescent="0.2">
      <c r="B48" s="119"/>
      <c r="C48" s="70" t="s">
        <v>115</v>
      </c>
      <c r="D48" s="112">
        <v>101.79704114221208</v>
      </c>
      <c r="E48" s="113">
        <v>50.02220552320221</v>
      </c>
      <c r="F48" s="113">
        <v>49.135985346607853</v>
      </c>
      <c r="G48" s="114">
        <v>39.387563404095921</v>
      </c>
      <c r="H48" s="115">
        <v>352.44708139272319</v>
      </c>
      <c r="I48" s="116">
        <v>63.6109148976144</v>
      </c>
      <c r="J48" s="116">
        <v>64.300197257185332</v>
      </c>
      <c r="K48" s="117">
        <v>56.71809130189704</v>
      </c>
      <c r="L48" s="393"/>
      <c r="M48" s="393"/>
      <c r="N48" s="405"/>
    </row>
    <row r="49" spans="1:55" x14ac:dyDescent="0.2">
      <c r="B49" s="119" t="s">
        <v>109</v>
      </c>
      <c r="C49" s="70" t="s">
        <v>110</v>
      </c>
      <c r="D49" s="77">
        <v>34.317282829231516</v>
      </c>
      <c r="E49" s="78">
        <v>8.6672333270712407</v>
      </c>
      <c r="F49" s="78">
        <v>7.6510341912455599</v>
      </c>
      <c r="G49" s="79">
        <v>5.7929258876573124</v>
      </c>
      <c r="H49" s="80">
        <v>278.00110116475662</v>
      </c>
      <c r="I49" s="81">
        <v>10.994053635168216</v>
      </c>
      <c r="J49" s="81">
        <v>10.009364550065662</v>
      </c>
      <c r="K49" s="82">
        <v>8.3166840127748269</v>
      </c>
      <c r="L49" s="393"/>
      <c r="M49" s="393"/>
      <c r="N49" s="405"/>
      <c r="R49" s="391">
        <v>134</v>
      </c>
      <c r="T49" s="61">
        <v>134</v>
      </c>
    </row>
    <row r="50" spans="1:55" x14ac:dyDescent="0.2">
      <c r="B50" s="119"/>
      <c r="C50" s="70" t="s">
        <v>111</v>
      </c>
      <c r="D50" s="77">
        <v>16.639276160059993</v>
      </c>
      <c r="E50" s="78">
        <v>9.7868248168326559</v>
      </c>
      <c r="F50" s="78">
        <v>9.1359453315799701</v>
      </c>
      <c r="G50" s="79">
        <v>7.0208331767799823</v>
      </c>
      <c r="H50" s="80">
        <v>18.370359571670015</v>
      </c>
      <c r="I50" s="81">
        <v>12.453362859289957</v>
      </c>
      <c r="J50" s="81">
        <v>11.956094871313056</v>
      </c>
      <c r="K50" s="82">
        <v>10.105864080405881</v>
      </c>
      <c r="L50" s="393"/>
      <c r="M50" s="393"/>
      <c r="N50" s="405"/>
      <c r="R50" s="391">
        <v>135</v>
      </c>
      <c r="T50" s="61">
        <v>135</v>
      </c>
    </row>
    <row r="51" spans="1:55" x14ac:dyDescent="0.2">
      <c r="A51" s="57">
        <v>3</v>
      </c>
      <c r="B51" s="119"/>
      <c r="C51" s="70" t="s">
        <v>45</v>
      </c>
      <c r="D51" s="77">
        <v>27.274706030433759</v>
      </c>
      <c r="E51" s="78">
        <v>16.807264117978651</v>
      </c>
      <c r="F51" s="78">
        <v>17.253722149164069</v>
      </c>
      <c r="G51" s="79">
        <v>13.938077061807196</v>
      </c>
      <c r="H51" s="80">
        <v>30.136212511741338</v>
      </c>
      <c r="I51" s="81">
        <v>21.390400995679279</v>
      </c>
      <c r="J51" s="81">
        <v>22.576163591959222</v>
      </c>
      <c r="K51" s="82">
        <v>20.082536952846326</v>
      </c>
      <c r="L51" s="393"/>
      <c r="M51" s="393"/>
      <c r="N51" s="405"/>
      <c r="R51" s="391">
        <v>136</v>
      </c>
      <c r="T51" s="61">
        <v>136</v>
      </c>
    </row>
    <row r="52" spans="1:55" x14ac:dyDescent="0.2">
      <c r="B52" s="119"/>
      <c r="C52" s="70" t="s">
        <v>46</v>
      </c>
      <c r="D52" s="77">
        <v>23.56577612248714</v>
      </c>
      <c r="E52" s="78">
        <v>14.760883261318867</v>
      </c>
      <c r="F52" s="78">
        <v>15.095283674619628</v>
      </c>
      <c r="G52" s="79">
        <v>12.63572727785078</v>
      </c>
      <c r="H52" s="80">
        <v>26.053100751455808</v>
      </c>
      <c r="I52" s="81">
        <v>18.773097407477117</v>
      </c>
      <c r="J52" s="81">
        <v>19.758574243847271</v>
      </c>
      <c r="K52" s="82">
        <v>18.213006255870912</v>
      </c>
      <c r="L52" s="393"/>
      <c r="M52" s="393"/>
      <c r="N52" s="405"/>
      <c r="R52" s="391">
        <v>137</v>
      </c>
      <c r="T52" s="61">
        <v>137</v>
      </c>
    </row>
    <row r="53" spans="1:55" x14ac:dyDescent="0.2">
      <c r="B53" s="123" t="s">
        <v>113</v>
      </c>
      <c r="C53" s="91" t="s">
        <v>110</v>
      </c>
      <c r="D53" s="92">
        <v>34.31728282923163</v>
      </c>
      <c r="E53" s="93">
        <v>8.6672333270711022</v>
      </c>
      <c r="F53" s="93">
        <v>7.6510341912457749</v>
      </c>
      <c r="G53" s="94">
        <v>5.7929258876572174</v>
      </c>
      <c r="H53" s="95">
        <v>277.91145230917323</v>
      </c>
      <c r="I53" s="96">
        <v>10.994053635168187</v>
      </c>
      <c r="J53" s="96">
        <v>10.009364550065682</v>
      </c>
      <c r="K53" s="97">
        <v>8.3166840127746937</v>
      </c>
      <c r="L53" s="395"/>
      <c r="M53" s="395"/>
      <c r="N53" s="392"/>
    </row>
    <row r="54" spans="1:55" x14ac:dyDescent="0.2">
      <c r="B54" s="123"/>
      <c r="C54" s="91" t="s">
        <v>111</v>
      </c>
      <c r="D54" s="92">
        <v>16.639276160060046</v>
      </c>
      <c r="E54" s="93">
        <v>9.7868248168324978</v>
      </c>
      <c r="F54" s="93">
        <v>9.1359453315802259</v>
      </c>
      <c r="G54" s="94">
        <v>7.0208331767798668</v>
      </c>
      <c r="H54" s="95">
        <v>18.364435560198999</v>
      </c>
      <c r="I54" s="96">
        <v>12.453362859289923</v>
      </c>
      <c r="J54" s="96">
        <v>11.956094871313079</v>
      </c>
      <c r="K54" s="97">
        <v>10.10586408040572</v>
      </c>
      <c r="L54" s="395"/>
      <c r="M54" s="395"/>
      <c r="N54" s="392"/>
    </row>
    <row r="55" spans="1:55" x14ac:dyDescent="0.2">
      <c r="B55" s="123"/>
      <c r="C55" s="91" t="s">
        <v>45</v>
      </c>
      <c r="D55" s="92">
        <v>27.274706030433848</v>
      </c>
      <c r="E55" s="93">
        <v>16.807264117978381</v>
      </c>
      <c r="F55" s="93">
        <v>17.253722149164552</v>
      </c>
      <c r="G55" s="94">
        <v>13.938077061806965</v>
      </c>
      <c r="H55" s="95">
        <v>30.126494287777561</v>
      </c>
      <c r="I55" s="96">
        <v>21.390400995679222</v>
      </c>
      <c r="J55" s="96">
        <v>22.576163591959265</v>
      </c>
      <c r="K55" s="97">
        <v>20.082536952846006</v>
      </c>
      <c r="L55" s="395"/>
      <c r="M55" s="395"/>
      <c r="N55" s="392"/>
    </row>
    <row r="56" spans="1:55" x14ac:dyDescent="0.2">
      <c r="B56" s="124"/>
      <c r="C56" s="101" t="s">
        <v>46</v>
      </c>
      <c r="D56" s="102">
        <v>23.565776122487215</v>
      </c>
      <c r="E56" s="103">
        <v>14.760883261318629</v>
      </c>
      <c r="F56" s="103">
        <v>15.095283674620051</v>
      </c>
      <c r="G56" s="104">
        <v>12.63572727785057</v>
      </c>
      <c r="H56" s="105">
        <v>26.044699235573386</v>
      </c>
      <c r="I56" s="106">
        <v>18.773097407477067</v>
      </c>
      <c r="J56" s="106">
        <v>19.75857424384731</v>
      </c>
      <c r="K56" s="107">
        <v>18.213006255870621</v>
      </c>
      <c r="L56" s="395"/>
      <c r="M56" s="395"/>
      <c r="N56" s="392"/>
    </row>
    <row r="57" spans="1:55" x14ac:dyDescent="0.2">
      <c r="B57" s="118"/>
      <c r="D57" s="89"/>
      <c r="E57" s="89"/>
      <c r="F57" s="89"/>
      <c r="G57" s="89"/>
      <c r="H57" s="89"/>
      <c r="I57" s="89"/>
      <c r="J57" s="89"/>
      <c r="K57" s="89"/>
      <c r="L57" s="394"/>
      <c r="M57" s="394"/>
    </row>
    <row r="58" spans="1:55" s="109" customFormat="1" ht="21" x14ac:dyDescent="0.2">
      <c r="A58" s="57"/>
      <c r="B58" s="110" t="s">
        <v>119</v>
      </c>
      <c r="C58" s="111"/>
      <c r="D58" s="374" t="s">
        <v>98</v>
      </c>
      <c r="E58" s="375"/>
      <c r="F58" s="375"/>
      <c r="G58" s="376"/>
      <c r="H58" s="377" t="s">
        <v>99</v>
      </c>
      <c r="I58" s="375"/>
      <c r="J58" s="375"/>
      <c r="K58" s="376"/>
      <c r="L58" s="395"/>
      <c r="M58" s="395"/>
      <c r="N58" s="392"/>
      <c r="O58" s="399"/>
      <c r="P58" s="399"/>
      <c r="Q58" s="399"/>
      <c r="R58" s="399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</row>
    <row r="59" spans="1:55" x14ac:dyDescent="0.2">
      <c r="B59" s="119"/>
      <c r="C59" s="68" t="s">
        <v>105</v>
      </c>
      <c r="D59" s="77">
        <v>36.395712004508823</v>
      </c>
      <c r="E59" s="78">
        <v>18.144561337591586</v>
      </c>
      <c r="F59" s="78">
        <v>17.823102573736652</v>
      </c>
      <c r="G59" s="79">
        <v>14.287056171331823</v>
      </c>
      <c r="H59" s="120">
        <v>91.374582002630092</v>
      </c>
      <c r="I59" s="121">
        <v>23.073595716701128</v>
      </c>
      <c r="J59" s="121">
        <v>23.323619199699532</v>
      </c>
      <c r="K59" s="122">
        <v>20.573360886718</v>
      </c>
      <c r="L59" s="393"/>
      <c r="M59" s="393"/>
      <c r="N59" s="405"/>
      <c r="R59" s="391">
        <v>146</v>
      </c>
      <c r="T59" s="61">
        <v>146</v>
      </c>
    </row>
    <row r="60" spans="1:55" x14ac:dyDescent="0.2">
      <c r="B60" s="119"/>
      <c r="C60" s="70" t="s">
        <v>115</v>
      </c>
      <c r="D60" s="112">
        <v>36.395712004508702</v>
      </c>
      <c r="E60" s="113">
        <v>18.144561337591878</v>
      </c>
      <c r="F60" s="113">
        <v>17.823102573736151</v>
      </c>
      <c r="G60" s="114">
        <v>14.287056171332059</v>
      </c>
      <c r="H60" s="115">
        <v>91.345115836231386</v>
      </c>
      <c r="I60" s="116">
        <v>23.073595716701064</v>
      </c>
      <c r="J60" s="116">
        <v>23.323619199699579</v>
      </c>
      <c r="K60" s="117">
        <v>20.573360886717669</v>
      </c>
      <c r="L60" s="393"/>
      <c r="M60" s="393"/>
      <c r="N60" s="405"/>
    </row>
    <row r="61" spans="1:55" x14ac:dyDescent="0.2">
      <c r="B61" s="119" t="s">
        <v>109</v>
      </c>
      <c r="C61" s="70" t="s">
        <v>110</v>
      </c>
      <c r="D61" s="77">
        <v>11.006898835243296</v>
      </c>
      <c r="E61" s="78">
        <v>2.7348997275972189</v>
      </c>
      <c r="F61" s="78">
        <v>2.3423628592898775</v>
      </c>
      <c r="G61" s="79">
        <v>1.672657101258674</v>
      </c>
      <c r="H61" s="80">
        <v>63.322304386624069</v>
      </c>
      <c r="I61" s="81">
        <v>3.4721118260379504</v>
      </c>
      <c r="J61" s="81">
        <v>3.0631448431335841</v>
      </c>
      <c r="K61" s="82">
        <v>2.3995110839751987</v>
      </c>
      <c r="L61" s="393"/>
      <c r="M61" s="393"/>
      <c r="N61" s="405"/>
      <c r="R61" s="391">
        <v>161</v>
      </c>
      <c r="T61" s="61">
        <v>161</v>
      </c>
    </row>
    <row r="62" spans="1:55" x14ac:dyDescent="0.2">
      <c r="B62" s="119"/>
      <c r="C62" s="70" t="s">
        <v>111</v>
      </c>
      <c r="D62" s="77">
        <v>5.7316097595341144</v>
      </c>
      <c r="E62" s="78">
        <v>3.2660210407664847</v>
      </c>
      <c r="F62" s="78">
        <v>3.172083646439984</v>
      </c>
      <c r="G62" s="79">
        <v>2.4037972008265789</v>
      </c>
      <c r="H62" s="80">
        <v>6.3277371782829217</v>
      </c>
      <c r="I62" s="81">
        <v>4.1532472290062028</v>
      </c>
      <c r="J62" s="81">
        <v>4.1518185233890872</v>
      </c>
      <c r="K62" s="82">
        <v>3.4599678282923163</v>
      </c>
      <c r="L62" s="393"/>
      <c r="M62" s="393"/>
      <c r="N62" s="405"/>
      <c r="R62" s="391">
        <v>162</v>
      </c>
      <c r="T62" s="61">
        <v>162</v>
      </c>
    </row>
    <row r="63" spans="1:55" x14ac:dyDescent="0.2">
      <c r="A63" s="57">
        <v>4</v>
      </c>
      <c r="B63" s="119"/>
      <c r="C63" s="70" t="s">
        <v>45</v>
      </c>
      <c r="D63" s="77">
        <v>9.0595651888033331</v>
      </c>
      <c r="E63" s="78">
        <v>5.6006688897238419</v>
      </c>
      <c r="F63" s="78">
        <v>5.6130986285929119</v>
      </c>
      <c r="G63" s="79">
        <v>4.6742247322937773</v>
      </c>
      <c r="H63" s="80">
        <v>10.012511835431145</v>
      </c>
      <c r="I63" s="81">
        <v>7.1224546778132707</v>
      </c>
      <c r="J63" s="81">
        <v>7.3465471538606435</v>
      </c>
      <c r="K63" s="82">
        <v>6.7309893387187598</v>
      </c>
      <c r="L63" s="393"/>
      <c r="M63" s="393"/>
      <c r="N63" s="405"/>
      <c r="R63" s="391">
        <v>163</v>
      </c>
      <c r="T63" s="61">
        <v>163</v>
      </c>
    </row>
    <row r="64" spans="1:55" x14ac:dyDescent="0.2">
      <c r="B64" s="119"/>
      <c r="C64" s="70" t="s">
        <v>46</v>
      </c>
      <c r="D64" s="77">
        <v>10.597638220928079</v>
      </c>
      <c r="E64" s="78">
        <v>6.5429716795040394</v>
      </c>
      <c r="F64" s="78">
        <v>6.6955574394138777</v>
      </c>
      <c r="G64" s="79">
        <v>5.5363771369527939</v>
      </c>
      <c r="H64" s="80">
        <v>11.712028602291937</v>
      </c>
      <c r="I64" s="81">
        <v>8.3257819838437044</v>
      </c>
      <c r="J64" s="81">
        <v>8.7621086793162188</v>
      </c>
      <c r="K64" s="82">
        <v>7.9828926357317256</v>
      </c>
      <c r="L64" s="393"/>
      <c r="M64" s="393"/>
      <c r="N64" s="405"/>
      <c r="R64" s="391">
        <v>164</v>
      </c>
      <c r="T64" s="61">
        <v>164</v>
      </c>
    </row>
    <row r="65" spans="1:55" x14ac:dyDescent="0.2">
      <c r="B65" s="123" t="s">
        <v>113</v>
      </c>
      <c r="C65" s="91" t="s">
        <v>110</v>
      </c>
      <c r="D65" s="92">
        <v>11.00689883524333</v>
      </c>
      <c r="E65" s="93">
        <v>2.7348997275971749</v>
      </c>
      <c r="F65" s="93">
        <v>2.3423628592899433</v>
      </c>
      <c r="G65" s="94">
        <v>1.6726571012586464</v>
      </c>
      <c r="H65" s="95">
        <v>63.301884423906735</v>
      </c>
      <c r="I65" s="96">
        <v>3.4721118260379411</v>
      </c>
      <c r="J65" s="96">
        <v>3.0631448431335899</v>
      </c>
      <c r="K65" s="97">
        <v>2.3995110839751601</v>
      </c>
      <c r="L65" s="395"/>
      <c r="M65" s="395"/>
      <c r="N65" s="392"/>
    </row>
    <row r="66" spans="1:55" x14ac:dyDescent="0.2">
      <c r="B66" s="123"/>
      <c r="C66" s="91" t="s">
        <v>111</v>
      </c>
      <c r="D66" s="92">
        <v>5.7316097595341331</v>
      </c>
      <c r="E66" s="93">
        <v>3.2660210407664318</v>
      </c>
      <c r="F66" s="93">
        <v>3.1720836464400728</v>
      </c>
      <c r="G66" s="94">
        <v>2.4037972008265389</v>
      </c>
      <c r="H66" s="95">
        <v>6.3256966309826099</v>
      </c>
      <c r="I66" s="96">
        <v>4.1532472290061921</v>
      </c>
      <c r="J66" s="96">
        <v>4.1518185233890952</v>
      </c>
      <c r="K66" s="97">
        <v>3.4599678282922608</v>
      </c>
      <c r="L66" s="395"/>
      <c r="M66" s="395"/>
      <c r="N66" s="392"/>
    </row>
    <row r="67" spans="1:55" x14ac:dyDescent="0.2">
      <c r="B67" s="123"/>
      <c r="C67" s="91" t="s">
        <v>45</v>
      </c>
      <c r="D67" s="92">
        <v>9.0595651888033633</v>
      </c>
      <c r="E67" s="93">
        <v>5.6006688897237513</v>
      </c>
      <c r="F67" s="93">
        <v>5.6130986285930691</v>
      </c>
      <c r="G67" s="94">
        <v>4.6742247322937001</v>
      </c>
      <c r="H67" s="95">
        <v>10.009283034452297</v>
      </c>
      <c r="I67" s="96">
        <v>7.122454677813252</v>
      </c>
      <c r="J67" s="96">
        <v>7.3465471538606577</v>
      </c>
      <c r="K67" s="97">
        <v>6.7309893387186523</v>
      </c>
      <c r="L67" s="395"/>
      <c r="M67" s="395"/>
      <c r="N67" s="392"/>
    </row>
    <row r="68" spans="1:55" x14ac:dyDescent="0.2">
      <c r="B68" s="124"/>
      <c r="C68" s="101" t="s">
        <v>46</v>
      </c>
      <c r="D68" s="102">
        <v>10.597638220928115</v>
      </c>
      <c r="E68" s="103">
        <v>6.5429716795039337</v>
      </c>
      <c r="F68" s="103">
        <v>6.6955574394140651</v>
      </c>
      <c r="G68" s="104">
        <v>5.5363771369527024</v>
      </c>
      <c r="H68" s="105">
        <v>11.708251746889724</v>
      </c>
      <c r="I68" s="106">
        <v>8.3257819838436813</v>
      </c>
      <c r="J68" s="106">
        <v>8.7621086793162366</v>
      </c>
      <c r="K68" s="107">
        <v>7.9828926357315977</v>
      </c>
      <c r="L68" s="395"/>
      <c r="M68" s="395"/>
      <c r="N68" s="392"/>
    </row>
    <row r="69" spans="1:55" x14ac:dyDescent="0.2">
      <c r="B69" s="118"/>
      <c r="D69" s="89"/>
      <c r="E69" s="89"/>
      <c r="F69" s="89"/>
      <c r="G69" s="89"/>
      <c r="H69" s="89"/>
      <c r="I69" s="89"/>
      <c r="J69" s="89"/>
      <c r="K69" s="89"/>
      <c r="L69" s="394"/>
      <c r="M69" s="394"/>
    </row>
    <row r="70" spans="1:55" s="109" customFormat="1" ht="21" x14ac:dyDescent="0.2">
      <c r="A70" s="57"/>
      <c r="B70" s="110" t="s">
        <v>120</v>
      </c>
      <c r="C70" s="111"/>
      <c r="D70" s="374" t="s">
        <v>98</v>
      </c>
      <c r="E70" s="375"/>
      <c r="F70" s="375"/>
      <c r="G70" s="376"/>
      <c r="H70" s="377" t="s">
        <v>99</v>
      </c>
      <c r="I70" s="375"/>
      <c r="J70" s="375"/>
      <c r="K70" s="376"/>
      <c r="L70" s="395"/>
      <c r="M70" s="395"/>
      <c r="N70" s="392"/>
      <c r="O70" s="399"/>
      <c r="P70" s="399"/>
      <c r="Q70" s="399"/>
      <c r="R70" s="399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</row>
    <row r="71" spans="1:55" x14ac:dyDescent="0.2">
      <c r="B71" s="119"/>
      <c r="C71" s="68" t="s">
        <v>105</v>
      </c>
      <c r="D71" s="77">
        <v>16.092739056922802</v>
      </c>
      <c r="E71" s="78">
        <v>8.412586887093676</v>
      </c>
      <c r="F71" s="78">
        <v>8.2635449934247838</v>
      </c>
      <c r="G71" s="79">
        <v>6.6240841630659819</v>
      </c>
      <c r="H71" s="120">
        <v>49.166597783204999</v>
      </c>
      <c r="I71" s="121">
        <v>10.697895923351462</v>
      </c>
      <c r="J71" s="121">
        <v>10.813817396205195</v>
      </c>
      <c r="K71" s="122">
        <v>9.538681194814945</v>
      </c>
      <c r="L71" s="393"/>
      <c r="M71" s="393"/>
      <c r="N71" s="405"/>
      <c r="R71" s="391">
        <v>173</v>
      </c>
      <c r="T71" s="61">
        <v>173</v>
      </c>
    </row>
    <row r="72" spans="1:55" x14ac:dyDescent="0.2">
      <c r="B72" s="119"/>
      <c r="C72" s="70" t="s">
        <v>115</v>
      </c>
      <c r="D72" s="112">
        <v>16.092739056922753</v>
      </c>
      <c r="E72" s="113">
        <v>8.412586887093811</v>
      </c>
      <c r="F72" s="113">
        <v>8.2635449934245511</v>
      </c>
      <c r="G72" s="114">
        <v>6.624084163066092</v>
      </c>
      <c r="H72" s="115">
        <v>49.150742704913128</v>
      </c>
      <c r="I72" s="116">
        <v>10.697895923351433</v>
      </c>
      <c r="J72" s="116">
        <v>10.813817396205216</v>
      </c>
      <c r="K72" s="117">
        <v>9.5386811948147923</v>
      </c>
      <c r="L72" s="393"/>
      <c r="M72" s="393"/>
      <c r="N72" s="405"/>
    </row>
    <row r="73" spans="1:55" x14ac:dyDescent="0.2">
      <c r="B73" s="119" t="s">
        <v>109</v>
      </c>
      <c r="C73" s="70" t="s">
        <v>110</v>
      </c>
      <c r="D73" s="77">
        <v>5.0926192936314125</v>
      </c>
      <c r="E73" s="78">
        <v>1.6886446552695709</v>
      </c>
      <c r="F73" s="78">
        <v>1.4991958482059022</v>
      </c>
      <c r="G73" s="79">
        <v>1.1067188615442483</v>
      </c>
      <c r="H73" s="80">
        <v>37.008422506105589</v>
      </c>
      <c r="I73" s="81">
        <v>2.1447128498966692</v>
      </c>
      <c r="J73" s="81">
        <v>1.9608945143716046</v>
      </c>
      <c r="K73" s="82">
        <v>1.5894489949276707</v>
      </c>
      <c r="L73" s="393"/>
      <c r="M73" s="393"/>
      <c r="N73" s="405"/>
      <c r="R73" s="391">
        <v>188</v>
      </c>
      <c r="T73" s="61">
        <v>188</v>
      </c>
    </row>
    <row r="74" spans="1:55" x14ac:dyDescent="0.2">
      <c r="B74" s="119"/>
      <c r="C74" s="70" t="s">
        <v>111</v>
      </c>
      <c r="D74" s="77">
        <v>3.0136270899868522</v>
      </c>
      <c r="E74" s="78">
        <v>1.7038800488446224</v>
      </c>
      <c r="F74" s="78">
        <v>1.6545306218298008</v>
      </c>
      <c r="G74" s="79">
        <v>1.2822570918654974</v>
      </c>
      <c r="H74" s="80">
        <v>3.3310863235017933</v>
      </c>
      <c r="I74" s="81">
        <v>2.164750704489943</v>
      </c>
      <c r="J74" s="81">
        <v>2.1657443171144179</v>
      </c>
      <c r="K74" s="82">
        <v>1.8408329889160222</v>
      </c>
      <c r="L74" s="393"/>
      <c r="M74" s="393"/>
      <c r="N74" s="405"/>
      <c r="R74" s="391">
        <v>189</v>
      </c>
      <c r="T74" s="61">
        <v>189</v>
      </c>
    </row>
    <row r="75" spans="1:55" x14ac:dyDescent="0.2">
      <c r="B75" s="119"/>
      <c r="C75" s="70" t="s">
        <v>45</v>
      </c>
      <c r="D75" s="77">
        <v>3.1744267330452787</v>
      </c>
      <c r="E75" s="78">
        <v>1.9992810820965463</v>
      </c>
      <c r="F75" s="78">
        <v>2.0358791470975075</v>
      </c>
      <c r="G75" s="79">
        <v>1.6704946646627956</v>
      </c>
      <c r="H75" s="80">
        <v>3.509572271275605</v>
      </c>
      <c r="I75" s="81">
        <v>2.5433502348299752</v>
      </c>
      <c r="J75" s="81">
        <v>2.6639416870186103</v>
      </c>
      <c r="K75" s="82">
        <v>2.4094774938944195</v>
      </c>
      <c r="L75" s="393"/>
      <c r="M75" s="393"/>
      <c r="N75" s="405"/>
      <c r="R75" s="391">
        <v>190</v>
      </c>
      <c r="T75" s="61">
        <v>190</v>
      </c>
    </row>
    <row r="76" spans="1:55" x14ac:dyDescent="0.2">
      <c r="A76" s="57">
        <v>5</v>
      </c>
      <c r="B76" s="119"/>
      <c r="C76" s="70" t="s">
        <v>46</v>
      </c>
      <c r="D76" s="77">
        <v>4.8120659402592576</v>
      </c>
      <c r="E76" s="78">
        <v>3.0207811008829362</v>
      </c>
      <c r="F76" s="78">
        <v>3.0739393762915737</v>
      </c>
      <c r="G76" s="79">
        <v>2.5646135449934406</v>
      </c>
      <c r="H76" s="80">
        <v>5.3175166823220108</v>
      </c>
      <c r="I76" s="81">
        <v>3.8450821341348744</v>
      </c>
      <c r="J76" s="81">
        <v>4.0232368777005627</v>
      </c>
      <c r="K76" s="82">
        <v>3.6989217170768329</v>
      </c>
      <c r="L76" s="393"/>
      <c r="M76" s="393"/>
      <c r="N76" s="405"/>
      <c r="R76" s="391">
        <v>191</v>
      </c>
      <c r="T76" s="61">
        <v>191</v>
      </c>
    </row>
    <row r="77" spans="1:55" x14ac:dyDescent="0.2">
      <c r="B77" s="123" t="s">
        <v>113</v>
      </c>
      <c r="C77" s="91" t="s">
        <v>110</v>
      </c>
      <c r="D77" s="92">
        <v>5.0926192936314285</v>
      </c>
      <c r="E77" s="93">
        <v>1.6886446552695438</v>
      </c>
      <c r="F77" s="93">
        <v>1.4991958482059442</v>
      </c>
      <c r="G77" s="94">
        <v>1.10671886154423</v>
      </c>
      <c r="H77" s="95">
        <v>36.996488155087853</v>
      </c>
      <c r="I77" s="96">
        <v>2.1447128498966634</v>
      </c>
      <c r="J77" s="96">
        <v>1.9608945143716086</v>
      </c>
      <c r="K77" s="97">
        <v>1.5894489949276454</v>
      </c>
      <c r="L77" s="395"/>
      <c r="M77" s="395"/>
      <c r="N77" s="392"/>
    </row>
    <row r="78" spans="1:55" x14ac:dyDescent="0.2">
      <c r="B78" s="123"/>
      <c r="C78" s="91" t="s">
        <v>111</v>
      </c>
      <c r="D78" s="92">
        <v>3.0136270899868616</v>
      </c>
      <c r="E78" s="93">
        <v>1.7038800488445951</v>
      </c>
      <c r="F78" s="93">
        <v>1.6545306218298472</v>
      </c>
      <c r="G78" s="94">
        <v>1.2822570918654763</v>
      </c>
      <c r="H78" s="95">
        <v>3.3300121260417828</v>
      </c>
      <c r="I78" s="96">
        <v>2.1647507044899372</v>
      </c>
      <c r="J78" s="96">
        <v>2.1657443171144224</v>
      </c>
      <c r="K78" s="97">
        <v>1.8408329889159927</v>
      </c>
      <c r="L78" s="395"/>
      <c r="M78" s="395"/>
      <c r="N78" s="392"/>
    </row>
    <row r="79" spans="1:55" x14ac:dyDescent="0.2">
      <c r="B79" s="123"/>
      <c r="C79" s="91" t="s">
        <v>45</v>
      </c>
      <c r="D79" s="92">
        <v>3.1744267330452889</v>
      </c>
      <c r="E79" s="93">
        <v>1.9992810820965141</v>
      </c>
      <c r="F79" s="93">
        <v>2.0358791470975648</v>
      </c>
      <c r="G79" s="94">
        <v>1.6704946646627681</v>
      </c>
      <c r="H79" s="95">
        <v>3.5084405162703596</v>
      </c>
      <c r="I79" s="96">
        <v>2.5433502348299686</v>
      </c>
      <c r="J79" s="96">
        <v>2.6639416870186152</v>
      </c>
      <c r="K79" s="97">
        <v>2.4094774938943808</v>
      </c>
      <c r="L79" s="395"/>
      <c r="M79" s="395"/>
      <c r="N79" s="392"/>
    </row>
    <row r="80" spans="1:55" x14ac:dyDescent="0.2">
      <c r="B80" s="124"/>
      <c r="C80" s="101" t="s">
        <v>46</v>
      </c>
      <c r="D80" s="102">
        <v>4.8120659402592727</v>
      </c>
      <c r="E80" s="103">
        <v>3.0207811008828873</v>
      </c>
      <c r="F80" s="103">
        <v>3.0739393762916598</v>
      </c>
      <c r="G80" s="104">
        <v>2.564613544993398</v>
      </c>
      <c r="H80" s="105">
        <v>5.3158019075131397</v>
      </c>
      <c r="I80" s="106">
        <v>3.8450821341348642</v>
      </c>
      <c r="J80" s="106">
        <v>4.0232368777005707</v>
      </c>
      <c r="K80" s="107">
        <v>3.6989217170767734</v>
      </c>
      <c r="L80" s="395"/>
      <c r="M80" s="395"/>
      <c r="N80" s="392"/>
    </row>
    <row r="81" spans="1:55" x14ac:dyDescent="0.2">
      <c r="B81" s="118"/>
      <c r="D81" s="89"/>
      <c r="E81" s="89"/>
      <c r="F81" s="89"/>
      <c r="G81" s="89"/>
      <c r="H81" s="89"/>
      <c r="I81" s="89"/>
      <c r="J81" s="89"/>
      <c r="K81" s="89"/>
      <c r="L81" s="394"/>
      <c r="M81" s="394"/>
    </row>
    <row r="82" spans="1:55" s="109" customFormat="1" ht="25.5" x14ac:dyDescent="0.2">
      <c r="A82" s="57"/>
      <c r="B82" s="110" t="s">
        <v>121</v>
      </c>
      <c r="C82" s="111"/>
      <c r="D82" s="374" t="s">
        <v>98</v>
      </c>
      <c r="E82" s="375"/>
      <c r="F82" s="375"/>
      <c r="G82" s="376"/>
      <c r="H82" s="377" t="s">
        <v>99</v>
      </c>
      <c r="I82" s="375"/>
      <c r="J82" s="375"/>
      <c r="K82" s="376"/>
      <c r="L82" s="395"/>
      <c r="M82" s="395"/>
      <c r="N82" s="392"/>
      <c r="O82" s="399"/>
      <c r="P82" s="399"/>
      <c r="Q82" s="399"/>
      <c r="R82" s="399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</row>
    <row r="83" spans="1:55" x14ac:dyDescent="0.2">
      <c r="B83" s="119"/>
      <c r="C83" s="68" t="s">
        <v>105</v>
      </c>
      <c r="D83" s="77">
        <v>15.005607739996231</v>
      </c>
      <c r="E83" s="78">
        <v>7.7636295322186921</v>
      </c>
      <c r="F83" s="78">
        <v>7.6260849145218348</v>
      </c>
      <c r="G83" s="79">
        <v>6.1130941198572142</v>
      </c>
      <c r="H83" s="120">
        <v>39.765771181664512</v>
      </c>
      <c r="I83" s="121">
        <v>9.8726470035693641</v>
      </c>
      <c r="J83" s="121">
        <v>9.9796261506669914</v>
      </c>
      <c r="K83" s="122">
        <v>8.8028555325943678</v>
      </c>
      <c r="L83" s="393"/>
      <c r="M83" s="393"/>
      <c r="N83" s="405"/>
      <c r="R83" s="391">
        <v>200</v>
      </c>
      <c r="T83" s="61">
        <v>200</v>
      </c>
    </row>
    <row r="84" spans="1:55" x14ac:dyDescent="0.2">
      <c r="B84" s="119"/>
      <c r="C84" s="70" t="s">
        <v>115</v>
      </c>
      <c r="D84" s="112">
        <v>15.005607739996183</v>
      </c>
      <c r="E84" s="113">
        <v>7.7636295322188174</v>
      </c>
      <c r="F84" s="113">
        <v>7.6260849145216216</v>
      </c>
      <c r="G84" s="114">
        <v>6.1130941198573154</v>
      </c>
      <c r="H84" s="115">
        <v>39.752947650164494</v>
      </c>
      <c r="I84" s="116">
        <v>9.8726470035693374</v>
      </c>
      <c r="J84" s="116">
        <v>9.979626150667011</v>
      </c>
      <c r="K84" s="117">
        <v>8.8028555325942257</v>
      </c>
      <c r="L84" s="393"/>
      <c r="M84" s="393"/>
      <c r="N84" s="405"/>
    </row>
    <row r="85" spans="1:55" x14ac:dyDescent="0.2">
      <c r="B85" s="119" t="s">
        <v>109</v>
      </c>
      <c r="C85" s="70" t="s">
        <v>110</v>
      </c>
      <c r="D85" s="77">
        <v>4.5325020665038487</v>
      </c>
      <c r="E85" s="78">
        <v>1.3890478113845601</v>
      </c>
      <c r="F85" s="78">
        <v>1.1874685327822569</v>
      </c>
      <c r="G85" s="79">
        <v>0.89908331767799976</v>
      </c>
      <c r="H85" s="80">
        <v>28.193836840127755</v>
      </c>
      <c r="I85" s="81">
        <v>1.7633219988728073</v>
      </c>
      <c r="J85" s="81">
        <v>1.553490043208728</v>
      </c>
      <c r="K85" s="82">
        <v>1.2907798234078474</v>
      </c>
      <c r="L85" s="393"/>
      <c r="M85" s="393"/>
      <c r="N85" s="405"/>
      <c r="R85" s="391">
        <v>215</v>
      </c>
      <c r="T85" s="61">
        <v>215</v>
      </c>
    </row>
    <row r="86" spans="1:55" x14ac:dyDescent="0.2">
      <c r="B86" s="119"/>
      <c r="C86" s="70" t="s">
        <v>111</v>
      </c>
      <c r="D86" s="77">
        <v>2.7625072327634768</v>
      </c>
      <c r="E86" s="78">
        <v>1.5667860229194104</v>
      </c>
      <c r="F86" s="78">
        <v>1.5704538793913099</v>
      </c>
      <c r="G86" s="79">
        <v>1.1833421942513604</v>
      </c>
      <c r="H86" s="80">
        <v>3.0521150666917229</v>
      </c>
      <c r="I86" s="81">
        <v>1.9930215104264406</v>
      </c>
      <c r="J86" s="81">
        <v>2.0552222430960136</v>
      </c>
      <c r="K86" s="82">
        <v>1.698828855908316</v>
      </c>
      <c r="L86" s="393"/>
      <c r="M86" s="393"/>
      <c r="N86" s="405"/>
      <c r="R86" s="391">
        <v>216</v>
      </c>
      <c r="T86" s="61">
        <v>216</v>
      </c>
    </row>
    <row r="87" spans="1:55" x14ac:dyDescent="0.2">
      <c r="A87" s="57">
        <v>6</v>
      </c>
      <c r="B87" s="119"/>
      <c r="C87" s="70" t="s">
        <v>45</v>
      </c>
      <c r="D87" s="77">
        <v>3.0242699229757628</v>
      </c>
      <c r="E87" s="78">
        <v>1.8956093556265312</v>
      </c>
      <c r="F87" s="78">
        <v>1.9117784895735361</v>
      </c>
      <c r="G87" s="79">
        <v>1.5624762915649049</v>
      </c>
      <c r="H87" s="80">
        <v>3.3391554010896201</v>
      </c>
      <c r="I87" s="81">
        <v>2.4112182791658712</v>
      </c>
      <c r="J87" s="81">
        <v>2.5020588577869809</v>
      </c>
      <c r="K87" s="82">
        <v>2.2567098252864843</v>
      </c>
      <c r="L87" s="393"/>
      <c r="M87" s="393"/>
      <c r="N87" s="405"/>
      <c r="R87" s="391">
        <v>217</v>
      </c>
      <c r="T87" s="61">
        <v>217</v>
      </c>
    </row>
    <row r="88" spans="1:55" x14ac:dyDescent="0.2">
      <c r="B88" s="119"/>
      <c r="C88" s="70" t="s">
        <v>46</v>
      </c>
      <c r="D88" s="77">
        <v>4.686328517753144</v>
      </c>
      <c r="E88" s="78">
        <v>2.9121863422881908</v>
      </c>
      <c r="F88" s="78">
        <v>2.9563840127747314</v>
      </c>
      <c r="G88" s="79">
        <v>2.4681923163629493</v>
      </c>
      <c r="H88" s="80">
        <v>5.1806638737554147</v>
      </c>
      <c r="I88" s="81">
        <v>3.705085215104245</v>
      </c>
      <c r="J88" s="81">
        <v>3.8688550065752687</v>
      </c>
      <c r="K88" s="82">
        <v>3.5565370279917197</v>
      </c>
      <c r="L88" s="393"/>
      <c r="M88" s="393"/>
      <c r="N88" s="405"/>
      <c r="R88" s="391">
        <v>218</v>
      </c>
      <c r="T88" s="61">
        <v>218</v>
      </c>
    </row>
    <row r="89" spans="1:55" x14ac:dyDescent="0.2">
      <c r="B89" s="123" t="s">
        <v>113</v>
      </c>
      <c r="C89" s="91" t="s">
        <v>110</v>
      </c>
      <c r="D89" s="92">
        <v>4.5325020665038629</v>
      </c>
      <c r="E89" s="93">
        <v>1.3890478113845379</v>
      </c>
      <c r="F89" s="93">
        <v>1.1874685327822903</v>
      </c>
      <c r="G89" s="94">
        <v>0.89908331767798499</v>
      </c>
      <c r="H89" s="95">
        <v>28.184744986906196</v>
      </c>
      <c r="I89" s="96">
        <v>1.7633219988728026</v>
      </c>
      <c r="J89" s="96">
        <v>1.5534900432087311</v>
      </c>
      <c r="K89" s="97">
        <v>1.2907798234078267</v>
      </c>
      <c r="L89" s="395"/>
      <c r="M89" s="395"/>
      <c r="N89" s="392"/>
    </row>
    <row r="90" spans="1:55" x14ac:dyDescent="0.2">
      <c r="B90" s="123"/>
      <c r="C90" s="91" t="s">
        <v>111</v>
      </c>
      <c r="D90" s="92">
        <v>2.7625072327634852</v>
      </c>
      <c r="E90" s="93">
        <v>1.5667860229193853</v>
      </c>
      <c r="F90" s="93">
        <v>1.5704538793913538</v>
      </c>
      <c r="G90" s="94">
        <v>1.1833421942513409</v>
      </c>
      <c r="H90" s="95">
        <v>3.0511308309398095</v>
      </c>
      <c r="I90" s="96">
        <v>1.9930215104264353</v>
      </c>
      <c r="J90" s="96">
        <v>2.0552222430960176</v>
      </c>
      <c r="K90" s="97">
        <v>1.6988288559082887</v>
      </c>
      <c r="L90" s="395"/>
      <c r="M90" s="395"/>
      <c r="N90" s="392"/>
    </row>
    <row r="91" spans="1:55" x14ac:dyDescent="0.2">
      <c r="B91" s="123"/>
      <c r="C91" s="91" t="s">
        <v>45</v>
      </c>
      <c r="D91" s="92">
        <v>3.0242699229757726</v>
      </c>
      <c r="E91" s="93">
        <v>1.8956093556265008</v>
      </c>
      <c r="F91" s="93">
        <v>1.9117784895735899</v>
      </c>
      <c r="G91" s="94">
        <v>1.5624762915648791</v>
      </c>
      <c r="H91" s="95">
        <v>3.3380786015407384</v>
      </c>
      <c r="I91" s="96">
        <v>2.411218279165865</v>
      </c>
      <c r="J91" s="96">
        <v>2.5020588577869858</v>
      </c>
      <c r="K91" s="97">
        <v>2.2567098252864484</v>
      </c>
      <c r="L91" s="395"/>
      <c r="M91" s="395"/>
      <c r="N91" s="392"/>
    </row>
    <row r="92" spans="1:55" x14ac:dyDescent="0.2">
      <c r="B92" s="124"/>
      <c r="C92" s="101" t="s">
        <v>46</v>
      </c>
      <c r="D92" s="102">
        <v>4.6863285177531591</v>
      </c>
      <c r="E92" s="103">
        <v>2.9121863422881438</v>
      </c>
      <c r="F92" s="103">
        <v>2.9563840127748144</v>
      </c>
      <c r="G92" s="104">
        <v>2.4681923163629085</v>
      </c>
      <c r="H92" s="105">
        <v>5.1789932307777491</v>
      </c>
      <c r="I92" s="106">
        <v>3.7050852151042353</v>
      </c>
      <c r="J92" s="106">
        <v>3.8688550065752763</v>
      </c>
      <c r="K92" s="107">
        <v>3.5565370279916628</v>
      </c>
      <c r="L92" s="395"/>
      <c r="M92" s="395"/>
      <c r="N92" s="392"/>
    </row>
    <row r="93" spans="1:55" x14ac:dyDescent="0.2">
      <c r="B93" s="118"/>
      <c r="D93" s="89"/>
      <c r="E93" s="89"/>
      <c r="F93" s="89"/>
      <c r="G93" s="89"/>
      <c r="H93" s="89"/>
      <c r="I93" s="89"/>
      <c r="J93" s="89"/>
      <c r="K93" s="89"/>
      <c r="L93" s="394"/>
      <c r="M93" s="394"/>
    </row>
    <row r="94" spans="1:55" s="109" customFormat="1" ht="21" x14ac:dyDescent="0.2">
      <c r="A94" s="57"/>
      <c r="B94" s="110" t="s">
        <v>122</v>
      </c>
      <c r="C94" s="111"/>
      <c r="D94" s="374" t="s">
        <v>98</v>
      </c>
      <c r="E94" s="375"/>
      <c r="F94" s="375"/>
      <c r="G94" s="376"/>
      <c r="H94" s="377" t="s">
        <v>99</v>
      </c>
      <c r="I94" s="375"/>
      <c r="J94" s="375"/>
      <c r="K94" s="376"/>
      <c r="L94" s="395"/>
      <c r="M94" s="395"/>
      <c r="N94" s="392"/>
      <c r="O94" s="399"/>
      <c r="P94" s="399"/>
      <c r="Q94" s="399"/>
      <c r="R94" s="399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</row>
    <row r="95" spans="1:55" x14ac:dyDescent="0.2">
      <c r="B95" s="119"/>
      <c r="C95" s="68" t="s">
        <v>105</v>
      </c>
      <c r="D95" s="77">
        <v>0</v>
      </c>
      <c r="E95" s="78">
        <v>0</v>
      </c>
      <c r="F95" s="78">
        <v>0</v>
      </c>
      <c r="G95" s="79">
        <v>0</v>
      </c>
      <c r="H95" s="120">
        <v>0</v>
      </c>
      <c r="I95" s="121">
        <v>0</v>
      </c>
      <c r="J95" s="121">
        <v>0</v>
      </c>
      <c r="K95" s="122">
        <v>0</v>
      </c>
      <c r="L95" s="393"/>
      <c r="M95" s="393"/>
      <c r="N95" s="405"/>
      <c r="R95" s="391">
        <v>227</v>
      </c>
      <c r="T95" s="61">
        <v>227</v>
      </c>
    </row>
    <row r="96" spans="1:55" x14ac:dyDescent="0.2">
      <c r="B96" s="119"/>
      <c r="C96" s="70" t="s">
        <v>115</v>
      </c>
      <c r="D96" s="112">
        <v>0</v>
      </c>
      <c r="E96" s="113">
        <v>0</v>
      </c>
      <c r="F96" s="113">
        <v>0</v>
      </c>
      <c r="G96" s="114">
        <v>0</v>
      </c>
      <c r="H96" s="115">
        <v>0</v>
      </c>
      <c r="I96" s="116">
        <v>0</v>
      </c>
      <c r="J96" s="116">
        <v>0</v>
      </c>
      <c r="K96" s="117">
        <v>0</v>
      </c>
      <c r="L96" s="393"/>
      <c r="M96" s="393"/>
      <c r="N96" s="405"/>
    </row>
    <row r="97" spans="1:55" x14ac:dyDescent="0.2">
      <c r="B97" s="119" t="s">
        <v>109</v>
      </c>
      <c r="C97" s="70" t="s">
        <v>110</v>
      </c>
      <c r="D97" s="77">
        <v>0</v>
      </c>
      <c r="E97" s="78">
        <v>0</v>
      </c>
      <c r="F97" s="78">
        <v>0</v>
      </c>
      <c r="G97" s="79">
        <v>0</v>
      </c>
      <c r="H97" s="80">
        <v>0</v>
      </c>
      <c r="I97" s="81">
        <v>0</v>
      </c>
      <c r="J97" s="81">
        <v>0</v>
      </c>
      <c r="K97" s="82">
        <v>0</v>
      </c>
      <c r="L97" s="393"/>
      <c r="M97" s="393"/>
      <c r="N97" s="405"/>
      <c r="R97" s="391">
        <v>242</v>
      </c>
      <c r="T97" s="61">
        <v>242</v>
      </c>
    </row>
    <row r="98" spans="1:55" x14ac:dyDescent="0.2">
      <c r="B98" s="119"/>
      <c r="C98" s="70" t="s">
        <v>111</v>
      </c>
      <c r="D98" s="77">
        <v>0</v>
      </c>
      <c r="E98" s="78">
        <v>0</v>
      </c>
      <c r="F98" s="78">
        <v>0</v>
      </c>
      <c r="G98" s="79">
        <v>0</v>
      </c>
      <c r="H98" s="80">
        <v>0</v>
      </c>
      <c r="I98" s="81">
        <v>0</v>
      </c>
      <c r="J98" s="81">
        <v>0</v>
      </c>
      <c r="K98" s="82">
        <v>0</v>
      </c>
      <c r="L98" s="393"/>
      <c r="M98" s="393"/>
      <c r="N98" s="405"/>
      <c r="R98" s="391">
        <v>243</v>
      </c>
      <c r="T98" s="61">
        <v>243</v>
      </c>
    </row>
    <row r="99" spans="1:55" x14ac:dyDescent="0.2">
      <c r="A99" s="57">
        <v>7</v>
      </c>
      <c r="B99" s="119"/>
      <c r="C99" s="70" t="s">
        <v>45</v>
      </c>
      <c r="D99" s="77">
        <v>0</v>
      </c>
      <c r="E99" s="78">
        <v>0</v>
      </c>
      <c r="F99" s="78">
        <v>0</v>
      </c>
      <c r="G99" s="79">
        <v>0</v>
      </c>
      <c r="H99" s="80">
        <v>0</v>
      </c>
      <c r="I99" s="81">
        <v>0</v>
      </c>
      <c r="J99" s="81">
        <v>0</v>
      </c>
      <c r="K99" s="82">
        <v>0</v>
      </c>
      <c r="L99" s="393"/>
      <c r="M99" s="393"/>
      <c r="N99" s="405"/>
      <c r="R99" s="391">
        <v>244</v>
      </c>
      <c r="T99" s="61">
        <v>244</v>
      </c>
    </row>
    <row r="100" spans="1:55" x14ac:dyDescent="0.2">
      <c r="B100" s="119"/>
      <c r="C100" s="70" t="s">
        <v>46</v>
      </c>
      <c r="D100" s="77">
        <v>0</v>
      </c>
      <c r="E100" s="78">
        <v>0</v>
      </c>
      <c r="F100" s="78">
        <v>0</v>
      </c>
      <c r="G100" s="79">
        <v>0</v>
      </c>
      <c r="H100" s="80">
        <v>0</v>
      </c>
      <c r="I100" s="81">
        <v>0</v>
      </c>
      <c r="J100" s="81">
        <v>0</v>
      </c>
      <c r="K100" s="82">
        <v>0</v>
      </c>
      <c r="L100" s="393"/>
      <c r="M100" s="393"/>
      <c r="N100" s="405"/>
      <c r="R100" s="391">
        <v>245</v>
      </c>
      <c r="T100" s="61">
        <v>245</v>
      </c>
    </row>
    <row r="101" spans="1:55" x14ac:dyDescent="0.2">
      <c r="B101" s="123" t="s">
        <v>113</v>
      </c>
      <c r="C101" s="91" t="s">
        <v>110</v>
      </c>
      <c r="D101" s="92">
        <v>0</v>
      </c>
      <c r="E101" s="93">
        <v>0</v>
      </c>
      <c r="F101" s="93">
        <v>0</v>
      </c>
      <c r="G101" s="94">
        <v>0</v>
      </c>
      <c r="H101" s="95">
        <v>0</v>
      </c>
      <c r="I101" s="96">
        <v>0</v>
      </c>
      <c r="J101" s="96">
        <v>0</v>
      </c>
      <c r="K101" s="97">
        <v>0</v>
      </c>
      <c r="L101" s="395"/>
      <c r="M101" s="395"/>
      <c r="N101" s="392"/>
    </row>
    <row r="102" spans="1:55" x14ac:dyDescent="0.2">
      <c r="B102" s="123"/>
      <c r="C102" s="91" t="s">
        <v>111</v>
      </c>
      <c r="D102" s="92">
        <v>0</v>
      </c>
      <c r="E102" s="93">
        <v>0</v>
      </c>
      <c r="F102" s="93">
        <v>0</v>
      </c>
      <c r="G102" s="94">
        <v>0</v>
      </c>
      <c r="H102" s="95">
        <v>0</v>
      </c>
      <c r="I102" s="96">
        <v>0</v>
      </c>
      <c r="J102" s="96">
        <v>0</v>
      </c>
      <c r="K102" s="97">
        <v>0</v>
      </c>
      <c r="L102" s="395"/>
      <c r="M102" s="395"/>
      <c r="N102" s="392"/>
    </row>
    <row r="103" spans="1:55" x14ac:dyDescent="0.2">
      <c r="B103" s="123"/>
      <c r="C103" s="91" t="s">
        <v>45</v>
      </c>
      <c r="D103" s="92">
        <v>0</v>
      </c>
      <c r="E103" s="93">
        <v>0</v>
      </c>
      <c r="F103" s="93">
        <v>0</v>
      </c>
      <c r="G103" s="94">
        <v>0</v>
      </c>
      <c r="H103" s="95">
        <v>0</v>
      </c>
      <c r="I103" s="96">
        <v>0</v>
      </c>
      <c r="J103" s="96">
        <v>0</v>
      </c>
      <c r="K103" s="97">
        <v>0</v>
      </c>
      <c r="L103" s="395"/>
      <c r="M103" s="395"/>
      <c r="N103" s="392"/>
    </row>
    <row r="104" spans="1:55" x14ac:dyDescent="0.2">
      <c r="B104" s="124"/>
      <c r="C104" s="101" t="s">
        <v>46</v>
      </c>
      <c r="D104" s="102">
        <v>0</v>
      </c>
      <c r="E104" s="103">
        <v>0</v>
      </c>
      <c r="F104" s="103">
        <v>0</v>
      </c>
      <c r="G104" s="104">
        <v>0</v>
      </c>
      <c r="H104" s="105">
        <v>0</v>
      </c>
      <c r="I104" s="106">
        <v>0</v>
      </c>
      <c r="J104" s="106">
        <v>0</v>
      </c>
      <c r="K104" s="107">
        <v>0</v>
      </c>
      <c r="L104" s="395"/>
      <c r="M104" s="395"/>
      <c r="N104" s="392"/>
    </row>
    <row r="105" spans="1:55" x14ac:dyDescent="0.2">
      <c r="B105" s="118"/>
      <c r="D105" s="89"/>
      <c r="E105" s="89"/>
      <c r="F105" s="89"/>
      <c r="G105" s="89"/>
      <c r="H105" s="89"/>
      <c r="I105" s="89"/>
      <c r="J105" s="89"/>
      <c r="K105" s="89"/>
      <c r="L105" s="394"/>
      <c r="M105" s="394"/>
    </row>
    <row r="106" spans="1:55" s="109" customFormat="1" ht="21" x14ac:dyDescent="0.2">
      <c r="A106" s="57"/>
      <c r="B106" s="110" t="s">
        <v>122</v>
      </c>
      <c r="C106" s="111"/>
      <c r="D106" s="374" t="s">
        <v>98</v>
      </c>
      <c r="E106" s="375"/>
      <c r="F106" s="375"/>
      <c r="G106" s="376"/>
      <c r="H106" s="377" t="s">
        <v>99</v>
      </c>
      <c r="I106" s="375"/>
      <c r="J106" s="375"/>
      <c r="K106" s="376"/>
      <c r="L106" s="395"/>
      <c r="M106" s="395"/>
      <c r="N106" s="392"/>
      <c r="O106" s="399"/>
      <c r="P106" s="399"/>
      <c r="Q106" s="399"/>
      <c r="R106" s="399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</row>
    <row r="107" spans="1:55" x14ac:dyDescent="0.2">
      <c r="B107" s="119"/>
      <c r="C107" s="68" t="s">
        <v>105</v>
      </c>
      <c r="D107" s="77">
        <v>0</v>
      </c>
      <c r="E107" s="78">
        <v>0</v>
      </c>
      <c r="F107" s="78">
        <v>0</v>
      </c>
      <c r="G107" s="79">
        <v>0</v>
      </c>
      <c r="H107" s="120">
        <v>0</v>
      </c>
      <c r="I107" s="121">
        <v>0</v>
      </c>
      <c r="J107" s="121">
        <v>0</v>
      </c>
      <c r="K107" s="122">
        <v>0</v>
      </c>
      <c r="L107" s="393"/>
      <c r="M107" s="393"/>
      <c r="N107" s="405"/>
      <c r="R107" s="391">
        <v>254</v>
      </c>
      <c r="T107" s="61">
        <v>254</v>
      </c>
    </row>
    <row r="108" spans="1:55" ht="12.75" customHeight="1" x14ac:dyDescent="0.2">
      <c r="B108" s="119"/>
      <c r="C108" s="70" t="s">
        <v>115</v>
      </c>
      <c r="D108" s="112">
        <v>0</v>
      </c>
      <c r="E108" s="113">
        <v>0</v>
      </c>
      <c r="F108" s="113">
        <v>0</v>
      </c>
      <c r="G108" s="114">
        <v>0</v>
      </c>
      <c r="H108" s="115">
        <v>0</v>
      </c>
      <c r="I108" s="116">
        <v>0</v>
      </c>
      <c r="J108" s="116">
        <v>0</v>
      </c>
      <c r="K108" s="117">
        <v>0</v>
      </c>
      <c r="L108" s="393"/>
      <c r="M108" s="393"/>
      <c r="N108" s="405"/>
    </row>
    <row r="109" spans="1:55" ht="12.75" customHeight="1" x14ac:dyDescent="0.2">
      <c r="B109" s="119" t="s">
        <v>109</v>
      </c>
      <c r="C109" s="70" t="s">
        <v>110</v>
      </c>
      <c r="D109" s="77">
        <v>0</v>
      </c>
      <c r="E109" s="78">
        <v>0</v>
      </c>
      <c r="F109" s="78">
        <v>0</v>
      </c>
      <c r="G109" s="79">
        <v>0</v>
      </c>
      <c r="H109" s="80">
        <v>0</v>
      </c>
      <c r="I109" s="81">
        <v>0</v>
      </c>
      <c r="J109" s="81">
        <v>0</v>
      </c>
      <c r="K109" s="82">
        <v>0</v>
      </c>
      <c r="L109" s="393"/>
      <c r="M109" s="393"/>
      <c r="N109" s="405"/>
      <c r="R109" s="391">
        <v>269</v>
      </c>
      <c r="T109" s="61">
        <v>269</v>
      </c>
    </row>
    <row r="110" spans="1:55" ht="12.75" customHeight="1" x14ac:dyDescent="0.2">
      <c r="B110" s="119"/>
      <c r="C110" s="70" t="s">
        <v>111</v>
      </c>
      <c r="D110" s="77">
        <v>0</v>
      </c>
      <c r="E110" s="78">
        <v>0</v>
      </c>
      <c r="F110" s="78">
        <v>0</v>
      </c>
      <c r="G110" s="79">
        <v>0</v>
      </c>
      <c r="H110" s="80">
        <v>0</v>
      </c>
      <c r="I110" s="81">
        <v>0</v>
      </c>
      <c r="J110" s="81">
        <v>0</v>
      </c>
      <c r="K110" s="82">
        <v>0</v>
      </c>
      <c r="L110" s="393"/>
      <c r="M110" s="393"/>
      <c r="N110" s="405"/>
      <c r="R110" s="391">
        <v>270</v>
      </c>
      <c r="T110" s="61">
        <v>270</v>
      </c>
    </row>
    <row r="111" spans="1:55" ht="12.75" customHeight="1" x14ac:dyDescent="0.2">
      <c r="A111" s="57">
        <v>8</v>
      </c>
      <c r="B111" s="119"/>
      <c r="C111" s="70" t="s">
        <v>45</v>
      </c>
      <c r="D111" s="77">
        <v>0</v>
      </c>
      <c r="E111" s="78">
        <v>0</v>
      </c>
      <c r="F111" s="78">
        <v>0</v>
      </c>
      <c r="G111" s="79">
        <v>0</v>
      </c>
      <c r="H111" s="80">
        <v>0</v>
      </c>
      <c r="I111" s="81">
        <v>0</v>
      </c>
      <c r="J111" s="81">
        <v>0</v>
      </c>
      <c r="K111" s="82">
        <v>0</v>
      </c>
      <c r="L111" s="393"/>
      <c r="M111" s="393"/>
      <c r="N111" s="405"/>
      <c r="R111" s="391">
        <v>271</v>
      </c>
      <c r="T111" s="61">
        <v>271</v>
      </c>
    </row>
    <row r="112" spans="1:55" ht="12.75" customHeight="1" x14ac:dyDescent="0.2">
      <c r="B112" s="119"/>
      <c r="C112" s="70" t="s">
        <v>46</v>
      </c>
      <c r="D112" s="77">
        <v>0</v>
      </c>
      <c r="E112" s="78">
        <v>0</v>
      </c>
      <c r="F112" s="78">
        <v>0</v>
      </c>
      <c r="G112" s="79">
        <v>0</v>
      </c>
      <c r="H112" s="80">
        <v>0</v>
      </c>
      <c r="I112" s="81">
        <v>0</v>
      </c>
      <c r="J112" s="81">
        <v>0</v>
      </c>
      <c r="K112" s="82">
        <v>0</v>
      </c>
      <c r="L112" s="393"/>
      <c r="M112" s="393"/>
      <c r="N112" s="405"/>
      <c r="R112" s="391">
        <v>272</v>
      </c>
      <c r="T112" s="61">
        <v>272</v>
      </c>
    </row>
    <row r="113" spans="1:55" ht="12.75" customHeight="1" x14ac:dyDescent="0.2">
      <c r="B113" s="123" t="s">
        <v>113</v>
      </c>
      <c r="C113" s="91" t="s">
        <v>110</v>
      </c>
      <c r="D113" s="92">
        <v>0</v>
      </c>
      <c r="E113" s="93">
        <v>0</v>
      </c>
      <c r="F113" s="93">
        <v>0</v>
      </c>
      <c r="G113" s="94">
        <v>0</v>
      </c>
      <c r="H113" s="95">
        <v>0</v>
      </c>
      <c r="I113" s="96">
        <v>0</v>
      </c>
      <c r="J113" s="96">
        <v>0</v>
      </c>
      <c r="K113" s="97">
        <v>0</v>
      </c>
      <c r="L113" s="395"/>
      <c r="M113" s="395"/>
      <c r="N113" s="392"/>
    </row>
    <row r="114" spans="1:55" ht="12.75" customHeight="1" x14ac:dyDescent="0.2">
      <c r="B114" s="123"/>
      <c r="C114" s="91" t="s">
        <v>111</v>
      </c>
      <c r="D114" s="92">
        <v>0</v>
      </c>
      <c r="E114" s="93">
        <v>0</v>
      </c>
      <c r="F114" s="93">
        <v>0</v>
      </c>
      <c r="G114" s="94">
        <v>0</v>
      </c>
      <c r="H114" s="95">
        <v>0</v>
      </c>
      <c r="I114" s="96">
        <v>0</v>
      </c>
      <c r="J114" s="96">
        <v>0</v>
      </c>
      <c r="K114" s="97">
        <v>0</v>
      </c>
      <c r="L114" s="395"/>
      <c r="M114" s="395"/>
      <c r="N114" s="392"/>
    </row>
    <row r="115" spans="1:55" ht="12.75" customHeight="1" x14ac:dyDescent="0.2">
      <c r="B115" s="123"/>
      <c r="C115" s="91" t="s">
        <v>45</v>
      </c>
      <c r="D115" s="92">
        <v>0</v>
      </c>
      <c r="E115" s="93">
        <v>0</v>
      </c>
      <c r="F115" s="93">
        <v>0</v>
      </c>
      <c r="G115" s="94">
        <v>0</v>
      </c>
      <c r="H115" s="95">
        <v>0</v>
      </c>
      <c r="I115" s="96">
        <v>0</v>
      </c>
      <c r="J115" s="96">
        <v>0</v>
      </c>
      <c r="K115" s="97">
        <v>0</v>
      </c>
      <c r="L115" s="395"/>
      <c r="M115" s="395"/>
      <c r="N115" s="392"/>
    </row>
    <row r="116" spans="1:55" x14ac:dyDescent="0.2">
      <c r="B116" s="124"/>
      <c r="C116" s="101" t="s">
        <v>46</v>
      </c>
      <c r="D116" s="102">
        <v>0</v>
      </c>
      <c r="E116" s="103">
        <v>0</v>
      </c>
      <c r="F116" s="103">
        <v>0</v>
      </c>
      <c r="G116" s="104">
        <v>0</v>
      </c>
      <c r="H116" s="105">
        <v>0</v>
      </c>
      <c r="I116" s="106">
        <v>0</v>
      </c>
      <c r="J116" s="106">
        <v>0</v>
      </c>
      <c r="K116" s="107">
        <v>0</v>
      </c>
      <c r="L116" s="395"/>
      <c r="M116" s="395"/>
      <c r="N116" s="392"/>
    </row>
    <row r="117" spans="1:55" x14ac:dyDescent="0.2">
      <c r="B117" s="118"/>
      <c r="D117" s="89"/>
      <c r="E117" s="89"/>
      <c r="F117" s="89"/>
      <c r="G117" s="89"/>
      <c r="H117" s="89"/>
      <c r="I117" s="89"/>
      <c r="J117" s="89"/>
      <c r="K117" s="89"/>
      <c r="L117" s="394"/>
      <c r="M117" s="394"/>
    </row>
    <row r="118" spans="1:55" s="109" customFormat="1" ht="21" x14ac:dyDescent="0.2">
      <c r="A118" s="57"/>
      <c r="B118" s="110" t="s">
        <v>122</v>
      </c>
      <c r="C118" s="111"/>
      <c r="D118" s="374" t="s">
        <v>98</v>
      </c>
      <c r="E118" s="375"/>
      <c r="F118" s="375"/>
      <c r="G118" s="376"/>
      <c r="H118" s="377" t="s">
        <v>99</v>
      </c>
      <c r="I118" s="375"/>
      <c r="J118" s="375"/>
      <c r="K118" s="376"/>
      <c r="L118" s="395"/>
      <c r="M118" s="395"/>
      <c r="N118" s="392"/>
      <c r="O118" s="399"/>
      <c r="P118" s="399"/>
      <c r="Q118" s="399"/>
      <c r="R118" s="399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  <c r="BC118" s="60"/>
    </row>
    <row r="119" spans="1:55" x14ac:dyDescent="0.2">
      <c r="B119" s="119"/>
      <c r="C119" s="68" t="s">
        <v>105</v>
      </c>
      <c r="D119" s="77">
        <v>0</v>
      </c>
      <c r="E119" s="78">
        <v>0</v>
      </c>
      <c r="F119" s="78">
        <v>0</v>
      </c>
      <c r="G119" s="79">
        <v>0</v>
      </c>
      <c r="H119" s="120">
        <v>0</v>
      </c>
      <c r="I119" s="121">
        <v>0</v>
      </c>
      <c r="J119" s="121">
        <v>0</v>
      </c>
      <c r="K119" s="122">
        <v>0</v>
      </c>
      <c r="L119" s="393"/>
      <c r="M119" s="393"/>
      <c r="N119" s="405"/>
      <c r="R119" s="391">
        <v>281</v>
      </c>
      <c r="T119" s="61">
        <v>281</v>
      </c>
    </row>
    <row r="120" spans="1:55" ht="12.75" customHeight="1" x14ac:dyDescent="0.2">
      <c r="B120" s="119"/>
      <c r="C120" s="70" t="s">
        <v>115</v>
      </c>
      <c r="D120" s="112">
        <v>0</v>
      </c>
      <c r="E120" s="113">
        <v>0</v>
      </c>
      <c r="F120" s="113">
        <v>0</v>
      </c>
      <c r="G120" s="114">
        <v>0</v>
      </c>
      <c r="H120" s="115">
        <v>0</v>
      </c>
      <c r="I120" s="116">
        <v>0</v>
      </c>
      <c r="J120" s="116">
        <v>0</v>
      </c>
      <c r="K120" s="117">
        <v>0</v>
      </c>
      <c r="L120" s="393"/>
      <c r="M120" s="393"/>
      <c r="N120" s="405"/>
    </row>
    <row r="121" spans="1:55" ht="12.75" customHeight="1" x14ac:dyDescent="0.2">
      <c r="B121" s="119" t="s">
        <v>109</v>
      </c>
      <c r="C121" s="70" t="s">
        <v>110</v>
      </c>
      <c r="D121" s="77">
        <v>0</v>
      </c>
      <c r="E121" s="78">
        <v>0</v>
      </c>
      <c r="F121" s="78">
        <v>0</v>
      </c>
      <c r="G121" s="79">
        <v>0</v>
      </c>
      <c r="H121" s="80">
        <v>0</v>
      </c>
      <c r="I121" s="81">
        <v>0</v>
      </c>
      <c r="J121" s="81">
        <v>0</v>
      </c>
      <c r="K121" s="82">
        <v>0</v>
      </c>
      <c r="L121" s="393"/>
      <c r="M121" s="393"/>
      <c r="N121" s="405"/>
      <c r="R121" s="391">
        <v>296</v>
      </c>
      <c r="T121" s="61">
        <v>296</v>
      </c>
    </row>
    <row r="122" spans="1:55" ht="12.75" customHeight="1" x14ac:dyDescent="0.2">
      <c r="B122" s="119"/>
      <c r="C122" s="70" t="s">
        <v>111</v>
      </c>
      <c r="D122" s="77">
        <v>0</v>
      </c>
      <c r="E122" s="78">
        <v>0</v>
      </c>
      <c r="F122" s="78">
        <v>0</v>
      </c>
      <c r="G122" s="79">
        <v>0</v>
      </c>
      <c r="H122" s="80">
        <v>0</v>
      </c>
      <c r="I122" s="81">
        <v>0</v>
      </c>
      <c r="J122" s="81">
        <v>0</v>
      </c>
      <c r="K122" s="82">
        <v>0</v>
      </c>
      <c r="L122" s="393"/>
      <c r="M122" s="393"/>
      <c r="N122" s="405"/>
      <c r="R122" s="391">
        <v>297</v>
      </c>
      <c r="T122" s="61">
        <v>297</v>
      </c>
    </row>
    <row r="123" spans="1:55" ht="12.75" customHeight="1" x14ac:dyDescent="0.2">
      <c r="B123" s="119"/>
      <c r="C123" s="70" t="s">
        <v>45</v>
      </c>
      <c r="D123" s="77">
        <v>0</v>
      </c>
      <c r="E123" s="78">
        <v>0</v>
      </c>
      <c r="F123" s="78">
        <v>0</v>
      </c>
      <c r="G123" s="79">
        <v>0</v>
      </c>
      <c r="H123" s="80">
        <v>0</v>
      </c>
      <c r="I123" s="81">
        <v>0</v>
      </c>
      <c r="J123" s="81">
        <v>0</v>
      </c>
      <c r="K123" s="82">
        <v>0</v>
      </c>
      <c r="L123" s="393"/>
      <c r="M123" s="393"/>
      <c r="N123" s="405"/>
      <c r="R123" s="391">
        <v>298</v>
      </c>
      <c r="T123" s="61">
        <v>298</v>
      </c>
    </row>
    <row r="124" spans="1:55" ht="12.75" customHeight="1" x14ac:dyDescent="0.2">
      <c r="A124" s="57">
        <v>9</v>
      </c>
      <c r="B124" s="119"/>
      <c r="C124" s="70" t="s">
        <v>46</v>
      </c>
      <c r="D124" s="77">
        <v>0</v>
      </c>
      <c r="E124" s="78">
        <v>0</v>
      </c>
      <c r="F124" s="78">
        <v>0</v>
      </c>
      <c r="G124" s="79">
        <v>0</v>
      </c>
      <c r="H124" s="80">
        <v>0</v>
      </c>
      <c r="I124" s="81">
        <v>0</v>
      </c>
      <c r="J124" s="81">
        <v>0</v>
      </c>
      <c r="K124" s="82">
        <v>0</v>
      </c>
      <c r="L124" s="393"/>
      <c r="M124" s="393"/>
      <c r="N124" s="405"/>
      <c r="R124" s="391">
        <v>299</v>
      </c>
      <c r="T124" s="61">
        <v>299</v>
      </c>
    </row>
    <row r="125" spans="1:55" ht="12.75" customHeight="1" x14ac:dyDescent="0.2">
      <c r="B125" s="123" t="s">
        <v>113</v>
      </c>
      <c r="C125" s="91" t="s">
        <v>110</v>
      </c>
      <c r="D125" s="92">
        <v>0</v>
      </c>
      <c r="E125" s="93">
        <v>0</v>
      </c>
      <c r="F125" s="93">
        <v>0</v>
      </c>
      <c r="G125" s="94">
        <v>0</v>
      </c>
      <c r="H125" s="95">
        <v>0</v>
      </c>
      <c r="I125" s="96">
        <v>0</v>
      </c>
      <c r="J125" s="96">
        <v>0</v>
      </c>
      <c r="K125" s="97">
        <v>0</v>
      </c>
      <c r="L125" s="395"/>
      <c r="M125" s="395"/>
      <c r="N125" s="392"/>
    </row>
    <row r="126" spans="1:55" ht="12.75" customHeight="1" x14ac:dyDescent="0.2">
      <c r="B126" s="123"/>
      <c r="C126" s="91" t="s">
        <v>111</v>
      </c>
      <c r="D126" s="92">
        <v>0</v>
      </c>
      <c r="E126" s="93">
        <v>0</v>
      </c>
      <c r="F126" s="93">
        <v>0</v>
      </c>
      <c r="G126" s="94">
        <v>0</v>
      </c>
      <c r="H126" s="95">
        <v>0</v>
      </c>
      <c r="I126" s="96">
        <v>0</v>
      </c>
      <c r="J126" s="96">
        <v>0</v>
      </c>
      <c r="K126" s="97">
        <v>0</v>
      </c>
      <c r="L126" s="395"/>
      <c r="M126" s="395"/>
      <c r="N126" s="392"/>
    </row>
    <row r="127" spans="1:55" ht="12.75" customHeight="1" x14ac:dyDescent="0.2">
      <c r="B127" s="123"/>
      <c r="C127" s="91" t="s">
        <v>45</v>
      </c>
      <c r="D127" s="92">
        <v>0</v>
      </c>
      <c r="E127" s="93">
        <v>0</v>
      </c>
      <c r="F127" s="93">
        <v>0</v>
      </c>
      <c r="G127" s="94">
        <v>0</v>
      </c>
      <c r="H127" s="95">
        <v>0</v>
      </c>
      <c r="I127" s="96">
        <v>0</v>
      </c>
      <c r="J127" s="96">
        <v>0</v>
      </c>
      <c r="K127" s="97">
        <v>0</v>
      </c>
      <c r="L127" s="395"/>
      <c r="M127" s="395"/>
      <c r="N127" s="392"/>
    </row>
    <row r="128" spans="1:55" x14ac:dyDescent="0.2">
      <c r="B128" s="124"/>
      <c r="C128" s="101" t="s">
        <v>46</v>
      </c>
      <c r="D128" s="102">
        <v>0</v>
      </c>
      <c r="E128" s="103">
        <v>0</v>
      </c>
      <c r="F128" s="103">
        <v>0</v>
      </c>
      <c r="G128" s="104">
        <v>0</v>
      </c>
      <c r="H128" s="105">
        <v>0</v>
      </c>
      <c r="I128" s="106">
        <v>0</v>
      </c>
      <c r="J128" s="106">
        <v>0</v>
      </c>
      <c r="K128" s="107">
        <v>0</v>
      </c>
      <c r="L128" s="395"/>
      <c r="M128" s="395"/>
      <c r="N128" s="392"/>
    </row>
    <row r="129" spans="1:55" x14ac:dyDescent="0.2">
      <c r="B129" s="118"/>
      <c r="D129" s="89"/>
      <c r="E129" s="89"/>
      <c r="F129" s="89"/>
      <c r="G129" s="89"/>
      <c r="H129" s="89"/>
      <c r="I129" s="89"/>
      <c r="J129" s="89"/>
      <c r="K129" s="89"/>
      <c r="L129" s="394"/>
      <c r="M129" s="394"/>
    </row>
    <row r="130" spans="1:55" s="109" customFormat="1" ht="21" x14ac:dyDescent="0.2">
      <c r="A130" s="57"/>
      <c r="B130" s="110" t="s">
        <v>122</v>
      </c>
      <c r="C130" s="111"/>
      <c r="D130" s="374" t="s">
        <v>98</v>
      </c>
      <c r="E130" s="375"/>
      <c r="F130" s="375"/>
      <c r="G130" s="376"/>
      <c r="H130" s="377" t="s">
        <v>99</v>
      </c>
      <c r="I130" s="375"/>
      <c r="J130" s="375"/>
      <c r="K130" s="376"/>
      <c r="L130" s="395"/>
      <c r="M130" s="395"/>
      <c r="N130" s="392"/>
      <c r="O130" s="399"/>
      <c r="P130" s="399"/>
      <c r="Q130" s="399"/>
      <c r="R130" s="399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  <c r="BC130" s="60"/>
    </row>
    <row r="131" spans="1:55" x14ac:dyDescent="0.2">
      <c r="B131" s="119"/>
      <c r="C131" s="68" t="s">
        <v>105</v>
      </c>
      <c r="D131" s="77">
        <v>0</v>
      </c>
      <c r="E131" s="78">
        <v>0</v>
      </c>
      <c r="F131" s="78">
        <v>0</v>
      </c>
      <c r="G131" s="79">
        <v>0</v>
      </c>
      <c r="H131" s="120">
        <v>0</v>
      </c>
      <c r="I131" s="121">
        <v>0</v>
      </c>
      <c r="J131" s="121">
        <v>0</v>
      </c>
      <c r="K131" s="122">
        <v>0</v>
      </c>
      <c r="L131" s="393"/>
      <c r="M131" s="393"/>
      <c r="N131" s="405"/>
      <c r="R131" s="391">
        <v>308</v>
      </c>
      <c r="T131" s="61">
        <v>308</v>
      </c>
    </row>
    <row r="132" spans="1:55" x14ac:dyDescent="0.2">
      <c r="B132" s="119"/>
      <c r="C132" s="70" t="s">
        <v>115</v>
      </c>
      <c r="D132" s="112">
        <v>0</v>
      </c>
      <c r="E132" s="113">
        <v>0</v>
      </c>
      <c r="F132" s="113">
        <v>0</v>
      </c>
      <c r="G132" s="114">
        <v>0</v>
      </c>
      <c r="H132" s="115">
        <v>0</v>
      </c>
      <c r="I132" s="116">
        <v>0</v>
      </c>
      <c r="J132" s="116">
        <v>0</v>
      </c>
      <c r="K132" s="117">
        <v>0</v>
      </c>
      <c r="L132" s="393"/>
      <c r="M132" s="393"/>
      <c r="N132" s="405"/>
    </row>
    <row r="133" spans="1:55" x14ac:dyDescent="0.2">
      <c r="B133" s="119" t="s">
        <v>109</v>
      </c>
      <c r="C133" s="70" t="s">
        <v>110</v>
      </c>
      <c r="D133" s="77">
        <v>0</v>
      </c>
      <c r="E133" s="78">
        <v>0</v>
      </c>
      <c r="F133" s="78">
        <v>0</v>
      </c>
      <c r="G133" s="79">
        <v>0</v>
      </c>
      <c r="H133" s="80">
        <v>0</v>
      </c>
      <c r="I133" s="81">
        <v>0</v>
      </c>
      <c r="J133" s="81">
        <v>0</v>
      </c>
      <c r="K133" s="82">
        <v>0</v>
      </c>
      <c r="L133" s="393"/>
      <c r="M133" s="393"/>
      <c r="N133" s="405"/>
      <c r="R133" s="391">
        <v>323</v>
      </c>
      <c r="T133" s="61">
        <v>323</v>
      </c>
    </row>
    <row r="134" spans="1:55" x14ac:dyDescent="0.2">
      <c r="B134" s="119"/>
      <c r="C134" s="70" t="s">
        <v>111</v>
      </c>
      <c r="D134" s="77">
        <v>0</v>
      </c>
      <c r="E134" s="78">
        <v>0</v>
      </c>
      <c r="F134" s="78">
        <v>0</v>
      </c>
      <c r="G134" s="79">
        <v>0</v>
      </c>
      <c r="H134" s="80">
        <v>0</v>
      </c>
      <c r="I134" s="81">
        <v>0</v>
      </c>
      <c r="J134" s="81">
        <v>0</v>
      </c>
      <c r="K134" s="82">
        <v>0</v>
      </c>
      <c r="L134" s="393"/>
      <c r="M134" s="393"/>
      <c r="N134" s="405"/>
      <c r="R134" s="391">
        <v>324</v>
      </c>
      <c r="T134" s="61">
        <v>324</v>
      </c>
    </row>
    <row r="135" spans="1:55" x14ac:dyDescent="0.2">
      <c r="A135" s="57">
        <v>10</v>
      </c>
      <c r="B135" s="119"/>
      <c r="C135" s="70" t="s">
        <v>45</v>
      </c>
      <c r="D135" s="77">
        <v>0</v>
      </c>
      <c r="E135" s="78">
        <v>0</v>
      </c>
      <c r="F135" s="78">
        <v>0</v>
      </c>
      <c r="G135" s="79">
        <v>0</v>
      </c>
      <c r="H135" s="80">
        <v>0</v>
      </c>
      <c r="I135" s="81">
        <v>0</v>
      </c>
      <c r="J135" s="81">
        <v>0</v>
      </c>
      <c r="K135" s="82">
        <v>0</v>
      </c>
      <c r="L135" s="393"/>
      <c r="M135" s="393"/>
      <c r="N135" s="405"/>
      <c r="R135" s="391">
        <v>325</v>
      </c>
      <c r="T135" s="61">
        <v>325</v>
      </c>
    </row>
    <row r="136" spans="1:55" x14ac:dyDescent="0.2">
      <c r="B136" s="119"/>
      <c r="C136" s="70" t="s">
        <v>46</v>
      </c>
      <c r="D136" s="77">
        <v>0</v>
      </c>
      <c r="E136" s="78">
        <v>0</v>
      </c>
      <c r="F136" s="78">
        <v>0</v>
      </c>
      <c r="G136" s="79">
        <v>0</v>
      </c>
      <c r="H136" s="80">
        <v>0</v>
      </c>
      <c r="I136" s="81">
        <v>0</v>
      </c>
      <c r="J136" s="81">
        <v>0</v>
      </c>
      <c r="K136" s="82">
        <v>0</v>
      </c>
      <c r="L136" s="393"/>
      <c r="M136" s="393"/>
      <c r="N136" s="405"/>
      <c r="R136" s="391">
        <v>326</v>
      </c>
      <c r="T136" s="61">
        <v>326</v>
      </c>
    </row>
    <row r="137" spans="1:55" x14ac:dyDescent="0.2">
      <c r="B137" s="123" t="s">
        <v>113</v>
      </c>
      <c r="C137" s="91" t="s">
        <v>110</v>
      </c>
      <c r="D137" s="92">
        <v>0</v>
      </c>
      <c r="E137" s="93">
        <v>0</v>
      </c>
      <c r="F137" s="93">
        <v>0</v>
      </c>
      <c r="G137" s="94">
        <v>0</v>
      </c>
      <c r="H137" s="95">
        <v>0</v>
      </c>
      <c r="I137" s="96">
        <v>0</v>
      </c>
      <c r="J137" s="96">
        <v>0</v>
      </c>
      <c r="K137" s="97">
        <v>0</v>
      </c>
      <c r="L137" s="395"/>
      <c r="M137" s="395"/>
      <c r="N137" s="392"/>
    </row>
    <row r="138" spans="1:55" x14ac:dyDescent="0.2">
      <c r="B138" s="123"/>
      <c r="C138" s="91" t="s">
        <v>111</v>
      </c>
      <c r="D138" s="92">
        <v>0</v>
      </c>
      <c r="E138" s="93">
        <v>0</v>
      </c>
      <c r="F138" s="93">
        <v>0</v>
      </c>
      <c r="G138" s="94">
        <v>0</v>
      </c>
      <c r="H138" s="95">
        <v>0</v>
      </c>
      <c r="I138" s="96">
        <v>0</v>
      </c>
      <c r="J138" s="96">
        <v>0</v>
      </c>
      <c r="K138" s="97">
        <v>0</v>
      </c>
      <c r="L138" s="395"/>
      <c r="M138" s="395"/>
      <c r="N138" s="392"/>
    </row>
    <row r="139" spans="1:55" x14ac:dyDescent="0.2">
      <c r="B139" s="123"/>
      <c r="C139" s="91" t="s">
        <v>45</v>
      </c>
      <c r="D139" s="92">
        <v>0</v>
      </c>
      <c r="E139" s="93">
        <v>0</v>
      </c>
      <c r="F139" s="93">
        <v>0</v>
      </c>
      <c r="G139" s="94">
        <v>0</v>
      </c>
      <c r="H139" s="95">
        <v>0</v>
      </c>
      <c r="I139" s="96">
        <v>0</v>
      </c>
      <c r="J139" s="96">
        <v>0</v>
      </c>
      <c r="K139" s="97">
        <v>0</v>
      </c>
      <c r="L139" s="395"/>
      <c r="M139" s="395"/>
      <c r="N139" s="392"/>
    </row>
    <row r="140" spans="1:55" x14ac:dyDescent="0.2">
      <c r="B140" s="124"/>
      <c r="C140" s="101" t="s">
        <v>46</v>
      </c>
      <c r="D140" s="102">
        <v>0</v>
      </c>
      <c r="E140" s="103">
        <v>0</v>
      </c>
      <c r="F140" s="103">
        <v>0</v>
      </c>
      <c r="G140" s="104">
        <v>0</v>
      </c>
      <c r="H140" s="105">
        <v>0</v>
      </c>
      <c r="I140" s="106">
        <v>0</v>
      </c>
      <c r="J140" s="106">
        <v>0</v>
      </c>
      <c r="K140" s="107">
        <v>0</v>
      </c>
      <c r="L140" s="395"/>
      <c r="M140" s="395"/>
      <c r="N140" s="392"/>
    </row>
    <row r="141" spans="1:55" x14ac:dyDescent="0.2">
      <c r="B141" s="118"/>
      <c r="D141" s="89"/>
      <c r="E141" s="89"/>
      <c r="F141" s="89"/>
      <c r="G141" s="89"/>
      <c r="H141" s="89"/>
      <c r="I141" s="89"/>
      <c r="J141" s="89"/>
      <c r="K141" s="89"/>
      <c r="L141" s="394"/>
      <c r="M141" s="394"/>
    </row>
    <row r="142" spans="1:55" s="109" customFormat="1" ht="21" x14ac:dyDescent="0.2">
      <c r="A142" s="57"/>
      <c r="B142" s="110" t="s">
        <v>122</v>
      </c>
      <c r="C142" s="111"/>
      <c r="D142" s="374" t="s">
        <v>98</v>
      </c>
      <c r="E142" s="375"/>
      <c r="F142" s="375"/>
      <c r="G142" s="376"/>
      <c r="H142" s="377" t="s">
        <v>99</v>
      </c>
      <c r="I142" s="375"/>
      <c r="J142" s="375"/>
      <c r="K142" s="376"/>
      <c r="L142" s="395"/>
      <c r="M142" s="395"/>
      <c r="N142" s="392"/>
      <c r="O142" s="399"/>
      <c r="P142" s="399"/>
      <c r="Q142" s="399"/>
      <c r="R142" s="399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  <c r="BC142" s="60"/>
    </row>
    <row r="143" spans="1:55" x14ac:dyDescent="0.2">
      <c r="B143" s="119"/>
      <c r="C143" s="68" t="s">
        <v>105</v>
      </c>
      <c r="D143" s="77">
        <v>0</v>
      </c>
      <c r="E143" s="78">
        <v>0</v>
      </c>
      <c r="F143" s="78">
        <v>0</v>
      </c>
      <c r="G143" s="79">
        <v>0</v>
      </c>
      <c r="H143" s="120">
        <v>0</v>
      </c>
      <c r="I143" s="121">
        <v>0</v>
      </c>
      <c r="J143" s="121">
        <v>0</v>
      </c>
      <c r="K143" s="122">
        <v>0</v>
      </c>
      <c r="L143" s="393"/>
      <c r="M143" s="393"/>
      <c r="N143" s="405"/>
      <c r="R143" s="391">
        <v>335</v>
      </c>
      <c r="T143" s="61">
        <v>335</v>
      </c>
    </row>
    <row r="144" spans="1:55" x14ac:dyDescent="0.2">
      <c r="B144" s="119"/>
      <c r="C144" s="70" t="s">
        <v>115</v>
      </c>
      <c r="D144" s="112">
        <v>0</v>
      </c>
      <c r="E144" s="113">
        <v>0</v>
      </c>
      <c r="F144" s="113">
        <v>0</v>
      </c>
      <c r="G144" s="114">
        <v>0</v>
      </c>
      <c r="H144" s="115">
        <v>0</v>
      </c>
      <c r="I144" s="116">
        <v>0</v>
      </c>
      <c r="J144" s="116">
        <v>0</v>
      </c>
      <c r="K144" s="117">
        <v>0</v>
      </c>
      <c r="L144" s="393"/>
      <c r="M144" s="393"/>
      <c r="N144" s="405"/>
    </row>
    <row r="145" spans="1:55" x14ac:dyDescent="0.2">
      <c r="B145" s="119" t="s">
        <v>109</v>
      </c>
      <c r="C145" s="70" t="s">
        <v>110</v>
      </c>
      <c r="D145" s="77">
        <v>0</v>
      </c>
      <c r="E145" s="78">
        <v>0</v>
      </c>
      <c r="F145" s="78">
        <v>0</v>
      </c>
      <c r="G145" s="79">
        <v>0</v>
      </c>
      <c r="H145" s="80">
        <v>0</v>
      </c>
      <c r="I145" s="81">
        <v>0</v>
      </c>
      <c r="J145" s="81">
        <v>0</v>
      </c>
      <c r="K145" s="82">
        <v>0</v>
      </c>
      <c r="L145" s="393"/>
      <c r="M145" s="393"/>
      <c r="N145" s="405"/>
      <c r="R145" s="391">
        <v>350</v>
      </c>
      <c r="T145" s="61">
        <v>350</v>
      </c>
    </row>
    <row r="146" spans="1:55" x14ac:dyDescent="0.2">
      <c r="B146" s="119"/>
      <c r="C146" s="70" t="s">
        <v>111</v>
      </c>
      <c r="D146" s="77">
        <v>0</v>
      </c>
      <c r="E146" s="78">
        <v>0</v>
      </c>
      <c r="F146" s="78">
        <v>0</v>
      </c>
      <c r="G146" s="79">
        <v>0</v>
      </c>
      <c r="H146" s="80">
        <v>0</v>
      </c>
      <c r="I146" s="81">
        <v>0</v>
      </c>
      <c r="J146" s="81">
        <v>0</v>
      </c>
      <c r="K146" s="82">
        <v>0</v>
      </c>
      <c r="L146" s="393"/>
      <c r="M146" s="393"/>
      <c r="N146" s="405"/>
      <c r="R146" s="391">
        <v>351</v>
      </c>
      <c r="T146" s="61">
        <v>351</v>
      </c>
    </row>
    <row r="147" spans="1:55" x14ac:dyDescent="0.2">
      <c r="A147" s="57">
        <v>11</v>
      </c>
      <c r="B147" s="119"/>
      <c r="C147" s="70" t="s">
        <v>45</v>
      </c>
      <c r="D147" s="77">
        <v>0</v>
      </c>
      <c r="E147" s="78">
        <v>0</v>
      </c>
      <c r="F147" s="78">
        <v>0</v>
      </c>
      <c r="G147" s="79">
        <v>0</v>
      </c>
      <c r="H147" s="80">
        <v>0</v>
      </c>
      <c r="I147" s="81">
        <v>0</v>
      </c>
      <c r="J147" s="81">
        <v>0</v>
      </c>
      <c r="K147" s="82">
        <v>0</v>
      </c>
      <c r="L147" s="393"/>
      <c r="M147" s="393"/>
      <c r="N147" s="405"/>
      <c r="R147" s="391">
        <v>352</v>
      </c>
      <c r="T147" s="61">
        <v>352</v>
      </c>
    </row>
    <row r="148" spans="1:55" x14ac:dyDescent="0.2">
      <c r="B148" s="119"/>
      <c r="C148" s="70" t="s">
        <v>46</v>
      </c>
      <c r="D148" s="77">
        <v>0</v>
      </c>
      <c r="E148" s="78">
        <v>0</v>
      </c>
      <c r="F148" s="78">
        <v>0</v>
      </c>
      <c r="G148" s="79">
        <v>0</v>
      </c>
      <c r="H148" s="80">
        <v>0</v>
      </c>
      <c r="I148" s="81">
        <v>0</v>
      </c>
      <c r="J148" s="81">
        <v>0</v>
      </c>
      <c r="K148" s="82">
        <v>0</v>
      </c>
      <c r="L148" s="393"/>
      <c r="M148" s="393"/>
      <c r="N148" s="405"/>
      <c r="R148" s="391">
        <v>353</v>
      </c>
      <c r="T148" s="61">
        <v>353</v>
      </c>
    </row>
    <row r="149" spans="1:55" x14ac:dyDescent="0.2">
      <c r="B149" s="123" t="s">
        <v>113</v>
      </c>
      <c r="C149" s="91" t="s">
        <v>110</v>
      </c>
      <c r="D149" s="92">
        <v>0</v>
      </c>
      <c r="E149" s="93">
        <v>0</v>
      </c>
      <c r="F149" s="93">
        <v>0</v>
      </c>
      <c r="G149" s="94">
        <v>0</v>
      </c>
      <c r="H149" s="95">
        <v>0</v>
      </c>
      <c r="I149" s="96">
        <v>0</v>
      </c>
      <c r="J149" s="96">
        <v>0</v>
      </c>
      <c r="K149" s="97">
        <v>0</v>
      </c>
      <c r="L149" s="395"/>
      <c r="M149" s="395"/>
      <c r="N149" s="392"/>
    </row>
    <row r="150" spans="1:55" x14ac:dyDescent="0.2">
      <c r="B150" s="123"/>
      <c r="C150" s="91" t="s">
        <v>111</v>
      </c>
      <c r="D150" s="92">
        <v>0</v>
      </c>
      <c r="E150" s="93">
        <v>0</v>
      </c>
      <c r="F150" s="93">
        <v>0</v>
      </c>
      <c r="G150" s="94">
        <v>0</v>
      </c>
      <c r="H150" s="95">
        <v>0</v>
      </c>
      <c r="I150" s="96">
        <v>0</v>
      </c>
      <c r="J150" s="96">
        <v>0</v>
      </c>
      <c r="K150" s="97">
        <v>0</v>
      </c>
      <c r="L150" s="395"/>
      <c r="M150" s="395"/>
      <c r="N150" s="392"/>
    </row>
    <row r="151" spans="1:55" x14ac:dyDescent="0.2">
      <c r="B151" s="123"/>
      <c r="C151" s="91" t="s">
        <v>45</v>
      </c>
      <c r="D151" s="92">
        <v>0</v>
      </c>
      <c r="E151" s="93">
        <v>0</v>
      </c>
      <c r="F151" s="93">
        <v>0</v>
      </c>
      <c r="G151" s="94">
        <v>0</v>
      </c>
      <c r="H151" s="95">
        <v>0</v>
      </c>
      <c r="I151" s="96">
        <v>0</v>
      </c>
      <c r="J151" s="96">
        <v>0</v>
      </c>
      <c r="K151" s="97">
        <v>0</v>
      </c>
      <c r="L151" s="395"/>
      <c r="M151" s="395"/>
      <c r="N151" s="392"/>
    </row>
    <row r="152" spans="1:55" x14ac:dyDescent="0.2">
      <c r="B152" s="124"/>
      <c r="C152" s="101" t="s">
        <v>46</v>
      </c>
      <c r="D152" s="102">
        <v>0</v>
      </c>
      <c r="E152" s="103">
        <v>0</v>
      </c>
      <c r="F152" s="103">
        <v>0</v>
      </c>
      <c r="G152" s="104">
        <v>0</v>
      </c>
      <c r="H152" s="105">
        <v>0</v>
      </c>
      <c r="I152" s="106">
        <v>0</v>
      </c>
      <c r="J152" s="106">
        <v>0</v>
      </c>
      <c r="K152" s="107">
        <v>0</v>
      </c>
      <c r="L152" s="395"/>
      <c r="M152" s="395"/>
      <c r="N152" s="392"/>
    </row>
    <row r="153" spans="1:55" x14ac:dyDescent="0.2">
      <c r="B153" s="118"/>
      <c r="D153" s="89"/>
      <c r="E153" s="89"/>
      <c r="F153" s="89"/>
      <c r="G153" s="89"/>
      <c r="H153" s="89"/>
      <c r="I153" s="89"/>
      <c r="J153" s="89"/>
      <c r="K153" s="89"/>
      <c r="L153" s="394"/>
      <c r="M153" s="394"/>
    </row>
    <row r="154" spans="1:55" s="109" customFormat="1" ht="21" x14ac:dyDescent="0.2">
      <c r="A154" s="57"/>
      <c r="B154" s="110" t="s">
        <v>122</v>
      </c>
      <c r="C154" s="111"/>
      <c r="D154" s="374" t="s">
        <v>98</v>
      </c>
      <c r="E154" s="375"/>
      <c r="F154" s="375"/>
      <c r="G154" s="376"/>
      <c r="H154" s="377" t="s">
        <v>99</v>
      </c>
      <c r="I154" s="375"/>
      <c r="J154" s="375"/>
      <c r="K154" s="376"/>
      <c r="L154" s="395"/>
      <c r="M154" s="395"/>
      <c r="N154" s="392"/>
      <c r="O154" s="399"/>
      <c r="P154" s="399"/>
      <c r="Q154" s="399"/>
      <c r="R154" s="399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60"/>
      <c r="AP154" s="60"/>
      <c r="AQ154" s="60"/>
      <c r="AR154" s="60"/>
      <c r="AS154" s="60"/>
      <c r="AT154" s="60"/>
      <c r="AU154" s="60"/>
      <c r="AV154" s="60"/>
      <c r="AW154" s="60"/>
      <c r="AX154" s="60"/>
      <c r="AY154" s="60"/>
      <c r="AZ154" s="60"/>
      <c r="BA154" s="60"/>
      <c r="BB154" s="60"/>
      <c r="BC154" s="60"/>
    </row>
    <row r="155" spans="1:55" x14ac:dyDescent="0.2">
      <c r="B155" s="119"/>
      <c r="C155" s="68" t="s">
        <v>105</v>
      </c>
      <c r="D155" s="77">
        <v>0</v>
      </c>
      <c r="E155" s="78">
        <v>0</v>
      </c>
      <c r="F155" s="78">
        <v>0</v>
      </c>
      <c r="G155" s="79">
        <v>0</v>
      </c>
      <c r="H155" s="120">
        <v>0</v>
      </c>
      <c r="I155" s="121">
        <v>0</v>
      </c>
      <c r="J155" s="121">
        <v>0</v>
      </c>
      <c r="K155" s="122">
        <v>0</v>
      </c>
      <c r="L155" s="393"/>
      <c r="M155" s="393"/>
      <c r="N155" s="405"/>
      <c r="R155" s="391">
        <v>362</v>
      </c>
      <c r="T155" s="61">
        <v>362</v>
      </c>
    </row>
    <row r="156" spans="1:55" x14ac:dyDescent="0.2">
      <c r="B156" s="119"/>
      <c r="C156" s="70" t="s">
        <v>115</v>
      </c>
      <c r="D156" s="112">
        <v>0</v>
      </c>
      <c r="E156" s="113">
        <v>0</v>
      </c>
      <c r="F156" s="113">
        <v>0</v>
      </c>
      <c r="G156" s="114">
        <v>0</v>
      </c>
      <c r="H156" s="115">
        <v>0</v>
      </c>
      <c r="I156" s="116">
        <v>0</v>
      </c>
      <c r="J156" s="116">
        <v>0</v>
      </c>
      <c r="K156" s="117">
        <v>0</v>
      </c>
      <c r="L156" s="393"/>
      <c r="M156" s="393"/>
      <c r="N156" s="405"/>
    </row>
    <row r="157" spans="1:55" x14ac:dyDescent="0.2">
      <c r="B157" s="119" t="s">
        <v>109</v>
      </c>
      <c r="C157" s="70" t="s">
        <v>110</v>
      </c>
      <c r="D157" s="77">
        <v>0</v>
      </c>
      <c r="E157" s="78">
        <v>0</v>
      </c>
      <c r="F157" s="78">
        <v>0</v>
      </c>
      <c r="G157" s="79">
        <v>0</v>
      </c>
      <c r="H157" s="80">
        <v>0</v>
      </c>
      <c r="I157" s="81">
        <v>0</v>
      </c>
      <c r="J157" s="81">
        <v>0</v>
      </c>
      <c r="K157" s="82">
        <v>0</v>
      </c>
      <c r="L157" s="393"/>
      <c r="M157" s="393"/>
      <c r="N157" s="405"/>
      <c r="R157" s="391">
        <v>377</v>
      </c>
      <c r="T157" s="61">
        <v>377</v>
      </c>
    </row>
    <row r="158" spans="1:55" x14ac:dyDescent="0.2">
      <c r="B158" s="119"/>
      <c r="C158" s="70" t="s">
        <v>111</v>
      </c>
      <c r="D158" s="77">
        <v>0</v>
      </c>
      <c r="E158" s="78">
        <v>0</v>
      </c>
      <c r="F158" s="78">
        <v>0</v>
      </c>
      <c r="G158" s="79">
        <v>0</v>
      </c>
      <c r="H158" s="80">
        <v>0</v>
      </c>
      <c r="I158" s="81">
        <v>0</v>
      </c>
      <c r="J158" s="81">
        <v>0</v>
      </c>
      <c r="K158" s="82">
        <v>0</v>
      </c>
      <c r="L158" s="393"/>
      <c r="M158" s="393"/>
      <c r="N158" s="405"/>
      <c r="R158" s="391">
        <v>378</v>
      </c>
      <c r="T158" s="61">
        <v>378</v>
      </c>
    </row>
    <row r="159" spans="1:55" x14ac:dyDescent="0.2">
      <c r="B159" s="119"/>
      <c r="C159" s="70" t="s">
        <v>45</v>
      </c>
      <c r="D159" s="77">
        <v>0</v>
      </c>
      <c r="E159" s="78">
        <v>0</v>
      </c>
      <c r="F159" s="78">
        <v>0</v>
      </c>
      <c r="G159" s="79">
        <v>0</v>
      </c>
      <c r="H159" s="80">
        <v>0</v>
      </c>
      <c r="I159" s="81">
        <v>0</v>
      </c>
      <c r="J159" s="81">
        <v>0</v>
      </c>
      <c r="K159" s="82">
        <v>0</v>
      </c>
      <c r="L159" s="393"/>
      <c r="M159" s="393"/>
      <c r="N159" s="405"/>
      <c r="R159" s="391">
        <v>379</v>
      </c>
      <c r="T159" s="61">
        <v>379</v>
      </c>
    </row>
    <row r="160" spans="1:55" x14ac:dyDescent="0.2">
      <c r="A160" s="57">
        <v>12</v>
      </c>
      <c r="B160" s="119"/>
      <c r="C160" s="70" t="s">
        <v>46</v>
      </c>
      <c r="D160" s="77">
        <v>0</v>
      </c>
      <c r="E160" s="78">
        <v>0</v>
      </c>
      <c r="F160" s="78">
        <v>0</v>
      </c>
      <c r="G160" s="79">
        <v>0</v>
      </c>
      <c r="H160" s="80">
        <v>0</v>
      </c>
      <c r="I160" s="81">
        <v>0</v>
      </c>
      <c r="J160" s="81">
        <v>0</v>
      </c>
      <c r="K160" s="82">
        <v>0</v>
      </c>
      <c r="L160" s="393"/>
      <c r="M160" s="393"/>
      <c r="N160" s="405"/>
      <c r="R160" s="391">
        <v>380</v>
      </c>
      <c r="T160" s="61">
        <v>380</v>
      </c>
    </row>
    <row r="161" spans="1:55" x14ac:dyDescent="0.2">
      <c r="B161" s="123" t="s">
        <v>113</v>
      </c>
      <c r="C161" s="91" t="s">
        <v>110</v>
      </c>
      <c r="D161" s="92">
        <v>0</v>
      </c>
      <c r="E161" s="93">
        <v>0</v>
      </c>
      <c r="F161" s="93">
        <v>0</v>
      </c>
      <c r="G161" s="94">
        <v>0</v>
      </c>
      <c r="H161" s="95">
        <v>0</v>
      </c>
      <c r="I161" s="96">
        <v>0</v>
      </c>
      <c r="J161" s="96">
        <v>0</v>
      </c>
      <c r="K161" s="97">
        <v>0</v>
      </c>
      <c r="L161" s="395"/>
      <c r="M161" s="395"/>
      <c r="N161" s="392"/>
    </row>
    <row r="162" spans="1:55" x14ac:dyDescent="0.2">
      <c r="B162" s="123"/>
      <c r="C162" s="91" t="s">
        <v>111</v>
      </c>
      <c r="D162" s="92">
        <v>0</v>
      </c>
      <c r="E162" s="93">
        <v>0</v>
      </c>
      <c r="F162" s="93">
        <v>0</v>
      </c>
      <c r="G162" s="94">
        <v>0</v>
      </c>
      <c r="H162" s="95">
        <v>0</v>
      </c>
      <c r="I162" s="96">
        <v>0</v>
      </c>
      <c r="J162" s="96">
        <v>0</v>
      </c>
      <c r="K162" s="97">
        <v>0</v>
      </c>
      <c r="L162" s="395"/>
      <c r="M162" s="395"/>
      <c r="N162" s="392"/>
    </row>
    <row r="163" spans="1:55" x14ac:dyDescent="0.2">
      <c r="B163" s="123"/>
      <c r="C163" s="91" t="s">
        <v>45</v>
      </c>
      <c r="D163" s="92">
        <v>0</v>
      </c>
      <c r="E163" s="93">
        <v>0</v>
      </c>
      <c r="F163" s="93">
        <v>0</v>
      </c>
      <c r="G163" s="94">
        <v>0</v>
      </c>
      <c r="H163" s="95">
        <v>0</v>
      </c>
      <c r="I163" s="96">
        <v>0</v>
      </c>
      <c r="J163" s="96">
        <v>0</v>
      </c>
      <c r="K163" s="97">
        <v>0</v>
      </c>
      <c r="L163" s="395"/>
      <c r="M163" s="395"/>
      <c r="N163" s="392"/>
    </row>
    <row r="164" spans="1:55" x14ac:dyDescent="0.2">
      <c r="B164" s="124"/>
      <c r="C164" s="101" t="s">
        <v>46</v>
      </c>
      <c r="D164" s="102">
        <v>0</v>
      </c>
      <c r="E164" s="103">
        <v>0</v>
      </c>
      <c r="F164" s="103">
        <v>0</v>
      </c>
      <c r="G164" s="104">
        <v>0</v>
      </c>
      <c r="H164" s="105">
        <v>0</v>
      </c>
      <c r="I164" s="106">
        <v>0</v>
      </c>
      <c r="J164" s="106">
        <v>0</v>
      </c>
      <c r="K164" s="107">
        <v>0</v>
      </c>
      <c r="L164" s="395"/>
      <c r="M164" s="395"/>
      <c r="N164" s="392"/>
    </row>
    <row r="165" spans="1:55" x14ac:dyDescent="0.2">
      <c r="B165" s="118"/>
      <c r="D165" s="89"/>
      <c r="E165" s="89"/>
      <c r="F165" s="89"/>
      <c r="G165" s="89"/>
      <c r="H165" s="89"/>
      <c r="I165" s="89"/>
      <c r="J165" s="89"/>
      <c r="K165" s="89"/>
      <c r="L165" s="394"/>
      <c r="M165" s="394"/>
    </row>
    <row r="166" spans="1:55" s="109" customFormat="1" ht="21" x14ac:dyDescent="0.2">
      <c r="A166" s="57"/>
      <c r="B166" s="110" t="s">
        <v>122</v>
      </c>
      <c r="C166" s="111"/>
      <c r="D166" s="374" t="s">
        <v>98</v>
      </c>
      <c r="E166" s="375"/>
      <c r="F166" s="375"/>
      <c r="G166" s="376"/>
      <c r="H166" s="377" t="s">
        <v>99</v>
      </c>
      <c r="I166" s="375"/>
      <c r="J166" s="375"/>
      <c r="K166" s="376"/>
      <c r="L166" s="395"/>
      <c r="M166" s="395"/>
      <c r="N166" s="392"/>
      <c r="O166" s="399"/>
      <c r="P166" s="399"/>
      <c r="Q166" s="399"/>
      <c r="R166" s="399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60"/>
      <c r="AN166" s="60"/>
      <c r="AO166" s="60"/>
      <c r="AP166" s="60"/>
      <c r="AQ166" s="60"/>
      <c r="AR166" s="60"/>
      <c r="AS166" s="60"/>
      <c r="AT166" s="60"/>
      <c r="AU166" s="60"/>
      <c r="AV166" s="60"/>
      <c r="AW166" s="60"/>
      <c r="AX166" s="60"/>
      <c r="AY166" s="60"/>
      <c r="AZ166" s="60"/>
      <c r="BA166" s="60"/>
      <c r="BB166" s="60"/>
      <c r="BC166" s="60"/>
    </row>
    <row r="167" spans="1:55" x14ac:dyDescent="0.2">
      <c r="B167" s="119"/>
      <c r="C167" s="68" t="s">
        <v>105</v>
      </c>
      <c r="D167" s="77">
        <v>0</v>
      </c>
      <c r="E167" s="78">
        <v>0</v>
      </c>
      <c r="F167" s="78">
        <v>0</v>
      </c>
      <c r="G167" s="79">
        <v>0</v>
      </c>
      <c r="H167" s="120">
        <v>0</v>
      </c>
      <c r="I167" s="121">
        <v>0</v>
      </c>
      <c r="J167" s="121">
        <v>0</v>
      </c>
      <c r="K167" s="122">
        <v>0</v>
      </c>
      <c r="L167" s="393"/>
      <c r="M167" s="393"/>
      <c r="N167" s="405"/>
      <c r="R167" s="391">
        <v>389</v>
      </c>
      <c r="T167" s="61">
        <v>389</v>
      </c>
    </row>
    <row r="168" spans="1:55" x14ac:dyDescent="0.2">
      <c r="B168" s="119"/>
      <c r="C168" s="70" t="s">
        <v>115</v>
      </c>
      <c r="D168" s="112">
        <v>0</v>
      </c>
      <c r="E168" s="113">
        <v>0</v>
      </c>
      <c r="F168" s="113">
        <v>0</v>
      </c>
      <c r="G168" s="114">
        <v>0</v>
      </c>
      <c r="H168" s="115">
        <v>0</v>
      </c>
      <c r="I168" s="116">
        <v>0</v>
      </c>
      <c r="J168" s="116">
        <v>0</v>
      </c>
      <c r="K168" s="117">
        <v>0</v>
      </c>
      <c r="L168" s="393"/>
      <c r="M168" s="393"/>
      <c r="N168" s="405"/>
    </row>
    <row r="169" spans="1:55" x14ac:dyDescent="0.2">
      <c r="B169" s="119" t="s">
        <v>109</v>
      </c>
      <c r="C169" s="70" t="s">
        <v>110</v>
      </c>
      <c r="D169" s="77">
        <v>0</v>
      </c>
      <c r="E169" s="78">
        <v>0</v>
      </c>
      <c r="F169" s="78">
        <v>0</v>
      </c>
      <c r="G169" s="79">
        <v>0</v>
      </c>
      <c r="H169" s="80">
        <v>0</v>
      </c>
      <c r="I169" s="81">
        <v>0</v>
      </c>
      <c r="J169" s="81">
        <v>0</v>
      </c>
      <c r="K169" s="82">
        <v>0</v>
      </c>
      <c r="L169" s="393"/>
      <c r="M169" s="393"/>
      <c r="N169" s="405"/>
      <c r="R169" s="391">
        <v>404</v>
      </c>
      <c r="T169" s="61">
        <v>404</v>
      </c>
    </row>
    <row r="170" spans="1:55" x14ac:dyDescent="0.2">
      <c r="B170" s="119"/>
      <c r="C170" s="70" t="s">
        <v>111</v>
      </c>
      <c r="D170" s="77">
        <v>0</v>
      </c>
      <c r="E170" s="78">
        <v>0</v>
      </c>
      <c r="F170" s="78">
        <v>0</v>
      </c>
      <c r="G170" s="79">
        <v>0</v>
      </c>
      <c r="H170" s="80">
        <v>0</v>
      </c>
      <c r="I170" s="81">
        <v>0</v>
      </c>
      <c r="J170" s="81">
        <v>0</v>
      </c>
      <c r="K170" s="82">
        <v>0</v>
      </c>
      <c r="L170" s="393"/>
      <c r="M170" s="393"/>
      <c r="N170" s="405"/>
      <c r="R170" s="391">
        <v>405</v>
      </c>
      <c r="T170" s="61">
        <v>405</v>
      </c>
    </row>
    <row r="171" spans="1:55" x14ac:dyDescent="0.2">
      <c r="A171" s="57">
        <v>13</v>
      </c>
      <c r="B171" s="119"/>
      <c r="C171" s="70" t="s">
        <v>45</v>
      </c>
      <c r="D171" s="77">
        <v>0</v>
      </c>
      <c r="E171" s="78">
        <v>0</v>
      </c>
      <c r="F171" s="78">
        <v>0</v>
      </c>
      <c r="G171" s="79">
        <v>0</v>
      </c>
      <c r="H171" s="80">
        <v>0</v>
      </c>
      <c r="I171" s="81">
        <v>0</v>
      </c>
      <c r="J171" s="81">
        <v>0</v>
      </c>
      <c r="K171" s="82">
        <v>0</v>
      </c>
      <c r="L171" s="393"/>
      <c r="M171" s="393"/>
      <c r="N171" s="405"/>
      <c r="R171" s="391">
        <v>406</v>
      </c>
      <c r="T171" s="61">
        <v>406</v>
      </c>
    </row>
    <row r="172" spans="1:55" x14ac:dyDescent="0.2">
      <c r="B172" s="119"/>
      <c r="C172" s="70" t="s">
        <v>46</v>
      </c>
      <c r="D172" s="77">
        <v>0</v>
      </c>
      <c r="E172" s="78">
        <v>0</v>
      </c>
      <c r="F172" s="78">
        <v>0</v>
      </c>
      <c r="G172" s="79">
        <v>0</v>
      </c>
      <c r="H172" s="80">
        <v>0</v>
      </c>
      <c r="I172" s="81">
        <v>0</v>
      </c>
      <c r="J172" s="81">
        <v>0</v>
      </c>
      <c r="K172" s="82">
        <v>0</v>
      </c>
      <c r="L172" s="393"/>
      <c r="M172" s="393"/>
      <c r="N172" s="405"/>
      <c r="R172" s="391">
        <v>407</v>
      </c>
      <c r="T172" s="61">
        <v>407</v>
      </c>
    </row>
    <row r="173" spans="1:55" x14ac:dyDescent="0.2">
      <c r="B173" s="123" t="s">
        <v>113</v>
      </c>
      <c r="C173" s="91" t="s">
        <v>110</v>
      </c>
      <c r="D173" s="92">
        <v>0</v>
      </c>
      <c r="E173" s="93">
        <v>0</v>
      </c>
      <c r="F173" s="93">
        <v>0</v>
      </c>
      <c r="G173" s="94">
        <v>0</v>
      </c>
      <c r="H173" s="95">
        <v>0</v>
      </c>
      <c r="I173" s="96">
        <v>0</v>
      </c>
      <c r="J173" s="96">
        <v>0</v>
      </c>
      <c r="K173" s="97">
        <v>0</v>
      </c>
      <c r="L173" s="395"/>
      <c r="M173" s="395"/>
      <c r="N173" s="392"/>
    </row>
    <row r="174" spans="1:55" x14ac:dyDescent="0.2">
      <c r="B174" s="123"/>
      <c r="C174" s="91" t="s">
        <v>111</v>
      </c>
      <c r="D174" s="92">
        <v>0</v>
      </c>
      <c r="E174" s="93">
        <v>0</v>
      </c>
      <c r="F174" s="93">
        <v>0</v>
      </c>
      <c r="G174" s="94">
        <v>0</v>
      </c>
      <c r="H174" s="95">
        <v>0</v>
      </c>
      <c r="I174" s="96">
        <v>0</v>
      </c>
      <c r="J174" s="96">
        <v>0</v>
      </c>
      <c r="K174" s="97">
        <v>0</v>
      </c>
      <c r="L174" s="395"/>
      <c r="M174" s="395"/>
      <c r="N174" s="392"/>
    </row>
    <row r="175" spans="1:55" x14ac:dyDescent="0.2">
      <c r="B175" s="123"/>
      <c r="C175" s="91" t="s">
        <v>45</v>
      </c>
      <c r="D175" s="92">
        <v>0</v>
      </c>
      <c r="E175" s="93">
        <v>0</v>
      </c>
      <c r="F175" s="93">
        <v>0</v>
      </c>
      <c r="G175" s="94">
        <v>0</v>
      </c>
      <c r="H175" s="95">
        <v>0</v>
      </c>
      <c r="I175" s="96">
        <v>0</v>
      </c>
      <c r="J175" s="96">
        <v>0</v>
      </c>
      <c r="K175" s="97">
        <v>0</v>
      </c>
      <c r="L175" s="395"/>
      <c r="M175" s="395"/>
      <c r="N175" s="392"/>
    </row>
    <row r="176" spans="1:55" x14ac:dyDescent="0.2">
      <c r="B176" s="124"/>
      <c r="C176" s="101" t="s">
        <v>46</v>
      </c>
      <c r="D176" s="102">
        <v>0</v>
      </c>
      <c r="E176" s="103">
        <v>0</v>
      </c>
      <c r="F176" s="103">
        <v>0</v>
      </c>
      <c r="G176" s="104">
        <v>0</v>
      </c>
      <c r="H176" s="105">
        <v>0</v>
      </c>
      <c r="I176" s="106">
        <v>0</v>
      </c>
      <c r="J176" s="106">
        <v>0</v>
      </c>
      <c r="K176" s="107">
        <v>0</v>
      </c>
      <c r="L176" s="395"/>
      <c r="M176" s="395"/>
      <c r="N176" s="392"/>
    </row>
    <row r="177" spans="1:55" x14ac:dyDescent="0.2">
      <c r="B177" s="118"/>
      <c r="D177" s="89"/>
      <c r="E177" s="89"/>
      <c r="F177" s="89"/>
      <c r="G177" s="89"/>
      <c r="H177" s="89"/>
      <c r="I177" s="89"/>
      <c r="J177" s="89"/>
      <c r="K177" s="89"/>
      <c r="L177" s="394"/>
      <c r="M177" s="394"/>
    </row>
    <row r="178" spans="1:55" s="109" customFormat="1" ht="21" x14ac:dyDescent="0.2">
      <c r="A178" s="57"/>
      <c r="B178" s="110" t="s">
        <v>122</v>
      </c>
      <c r="C178" s="111"/>
      <c r="D178" s="374" t="s">
        <v>98</v>
      </c>
      <c r="E178" s="375"/>
      <c r="F178" s="375"/>
      <c r="G178" s="376"/>
      <c r="H178" s="377" t="s">
        <v>99</v>
      </c>
      <c r="I178" s="375"/>
      <c r="J178" s="375"/>
      <c r="K178" s="376"/>
      <c r="L178" s="395"/>
      <c r="M178" s="395"/>
      <c r="N178" s="392"/>
      <c r="O178" s="399"/>
      <c r="P178" s="399"/>
      <c r="Q178" s="399"/>
      <c r="R178" s="399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60"/>
      <c r="AP178" s="60"/>
      <c r="AQ178" s="60"/>
      <c r="AR178" s="60"/>
      <c r="AS178" s="60"/>
      <c r="AT178" s="60"/>
      <c r="AU178" s="60"/>
      <c r="AV178" s="60"/>
      <c r="AW178" s="60"/>
      <c r="AX178" s="60"/>
      <c r="AY178" s="60"/>
      <c r="AZ178" s="60"/>
      <c r="BA178" s="60"/>
      <c r="BB178" s="60"/>
      <c r="BC178" s="60"/>
    </row>
    <row r="179" spans="1:55" x14ac:dyDescent="0.2">
      <c r="B179" s="119"/>
      <c r="C179" s="68" t="s">
        <v>105</v>
      </c>
      <c r="D179" s="77">
        <v>0</v>
      </c>
      <c r="E179" s="78">
        <v>0</v>
      </c>
      <c r="F179" s="78">
        <v>0</v>
      </c>
      <c r="G179" s="79">
        <v>0</v>
      </c>
      <c r="H179" s="120">
        <v>0</v>
      </c>
      <c r="I179" s="121">
        <v>0</v>
      </c>
      <c r="J179" s="121">
        <v>0</v>
      </c>
      <c r="K179" s="122">
        <v>0</v>
      </c>
      <c r="L179" s="393"/>
      <c r="M179" s="393"/>
      <c r="N179" s="405"/>
      <c r="R179" s="391">
        <v>416</v>
      </c>
      <c r="T179" s="61">
        <v>416</v>
      </c>
    </row>
    <row r="180" spans="1:55" x14ac:dyDescent="0.2">
      <c r="B180" s="119"/>
      <c r="C180" s="70" t="s">
        <v>115</v>
      </c>
      <c r="D180" s="112">
        <v>0</v>
      </c>
      <c r="E180" s="113">
        <v>0</v>
      </c>
      <c r="F180" s="113">
        <v>0</v>
      </c>
      <c r="G180" s="114">
        <v>0</v>
      </c>
      <c r="H180" s="115">
        <v>0</v>
      </c>
      <c r="I180" s="116">
        <v>0</v>
      </c>
      <c r="J180" s="116">
        <v>0</v>
      </c>
      <c r="K180" s="117">
        <v>0</v>
      </c>
      <c r="L180" s="393"/>
      <c r="M180" s="393"/>
      <c r="N180" s="405"/>
    </row>
    <row r="181" spans="1:55" x14ac:dyDescent="0.2">
      <c r="B181" s="119" t="s">
        <v>109</v>
      </c>
      <c r="C181" s="70" t="s">
        <v>110</v>
      </c>
      <c r="D181" s="77">
        <v>0</v>
      </c>
      <c r="E181" s="78">
        <v>0</v>
      </c>
      <c r="F181" s="78">
        <v>0</v>
      </c>
      <c r="G181" s="79">
        <v>0</v>
      </c>
      <c r="H181" s="80">
        <v>0</v>
      </c>
      <c r="I181" s="81">
        <v>0</v>
      </c>
      <c r="J181" s="81">
        <v>0</v>
      </c>
      <c r="K181" s="82">
        <v>0</v>
      </c>
      <c r="L181" s="393"/>
      <c r="M181" s="393"/>
      <c r="N181" s="405"/>
      <c r="R181" s="391">
        <v>431</v>
      </c>
      <c r="T181" s="61">
        <v>431</v>
      </c>
    </row>
    <row r="182" spans="1:55" x14ac:dyDescent="0.2">
      <c r="B182" s="119"/>
      <c r="C182" s="70" t="s">
        <v>111</v>
      </c>
      <c r="D182" s="77">
        <v>0</v>
      </c>
      <c r="E182" s="78">
        <v>0</v>
      </c>
      <c r="F182" s="78">
        <v>0</v>
      </c>
      <c r="G182" s="79">
        <v>0</v>
      </c>
      <c r="H182" s="80">
        <v>0</v>
      </c>
      <c r="I182" s="81">
        <v>0</v>
      </c>
      <c r="J182" s="81">
        <v>0</v>
      </c>
      <c r="K182" s="82">
        <v>0</v>
      </c>
      <c r="L182" s="393"/>
      <c r="M182" s="393"/>
      <c r="N182" s="405"/>
      <c r="R182" s="391">
        <v>432</v>
      </c>
      <c r="T182" s="61">
        <v>432</v>
      </c>
    </row>
    <row r="183" spans="1:55" x14ac:dyDescent="0.2">
      <c r="A183" s="57">
        <v>14</v>
      </c>
      <c r="B183" s="119"/>
      <c r="C183" s="70" t="s">
        <v>45</v>
      </c>
      <c r="D183" s="77">
        <v>0</v>
      </c>
      <c r="E183" s="78">
        <v>0</v>
      </c>
      <c r="F183" s="78">
        <v>0</v>
      </c>
      <c r="G183" s="79">
        <v>0</v>
      </c>
      <c r="H183" s="80">
        <v>0</v>
      </c>
      <c r="I183" s="81">
        <v>0</v>
      </c>
      <c r="J183" s="81">
        <v>0</v>
      </c>
      <c r="K183" s="82">
        <v>0</v>
      </c>
      <c r="L183" s="393"/>
      <c r="M183" s="393"/>
      <c r="N183" s="405"/>
      <c r="R183" s="391">
        <v>433</v>
      </c>
      <c r="T183" s="61">
        <v>433</v>
      </c>
    </row>
    <row r="184" spans="1:55" x14ac:dyDescent="0.2">
      <c r="B184" s="119"/>
      <c r="C184" s="70" t="s">
        <v>46</v>
      </c>
      <c r="D184" s="77">
        <v>0</v>
      </c>
      <c r="E184" s="78">
        <v>0</v>
      </c>
      <c r="F184" s="78">
        <v>0</v>
      </c>
      <c r="G184" s="79">
        <v>0</v>
      </c>
      <c r="H184" s="80">
        <v>0</v>
      </c>
      <c r="I184" s="81">
        <v>0</v>
      </c>
      <c r="J184" s="81">
        <v>0</v>
      </c>
      <c r="K184" s="82">
        <v>0</v>
      </c>
      <c r="L184" s="393"/>
      <c r="M184" s="393"/>
      <c r="N184" s="405"/>
      <c r="R184" s="391">
        <v>434</v>
      </c>
      <c r="T184" s="61">
        <v>434</v>
      </c>
    </row>
    <row r="185" spans="1:55" x14ac:dyDescent="0.2">
      <c r="B185" s="123" t="s">
        <v>113</v>
      </c>
      <c r="C185" s="91" t="s">
        <v>110</v>
      </c>
      <c r="D185" s="92">
        <v>0</v>
      </c>
      <c r="E185" s="93">
        <v>0</v>
      </c>
      <c r="F185" s="93">
        <v>0</v>
      </c>
      <c r="G185" s="94">
        <v>0</v>
      </c>
      <c r="H185" s="95">
        <v>0</v>
      </c>
      <c r="I185" s="96">
        <v>0</v>
      </c>
      <c r="J185" s="96">
        <v>0</v>
      </c>
      <c r="K185" s="97">
        <v>0</v>
      </c>
      <c r="L185" s="395"/>
      <c r="M185" s="395"/>
      <c r="N185" s="392"/>
    </row>
    <row r="186" spans="1:55" x14ac:dyDescent="0.2">
      <c r="B186" s="123"/>
      <c r="C186" s="91" t="s">
        <v>111</v>
      </c>
      <c r="D186" s="92">
        <v>0</v>
      </c>
      <c r="E186" s="93">
        <v>0</v>
      </c>
      <c r="F186" s="93">
        <v>0</v>
      </c>
      <c r="G186" s="94">
        <v>0</v>
      </c>
      <c r="H186" s="95">
        <v>0</v>
      </c>
      <c r="I186" s="96">
        <v>0</v>
      </c>
      <c r="J186" s="96">
        <v>0</v>
      </c>
      <c r="K186" s="97">
        <v>0</v>
      </c>
      <c r="L186" s="395"/>
      <c r="M186" s="395"/>
      <c r="N186" s="392"/>
    </row>
    <row r="187" spans="1:55" x14ac:dyDescent="0.2">
      <c r="B187" s="123"/>
      <c r="C187" s="91" t="s">
        <v>45</v>
      </c>
      <c r="D187" s="92">
        <v>0</v>
      </c>
      <c r="E187" s="93">
        <v>0</v>
      </c>
      <c r="F187" s="93">
        <v>0</v>
      </c>
      <c r="G187" s="94">
        <v>0</v>
      </c>
      <c r="H187" s="95">
        <v>0</v>
      </c>
      <c r="I187" s="96">
        <v>0</v>
      </c>
      <c r="J187" s="96">
        <v>0</v>
      </c>
      <c r="K187" s="97">
        <v>0</v>
      </c>
      <c r="L187" s="395"/>
      <c r="M187" s="395"/>
      <c r="N187" s="392"/>
    </row>
    <row r="188" spans="1:55" x14ac:dyDescent="0.2">
      <c r="B188" s="124"/>
      <c r="C188" s="101" t="s">
        <v>46</v>
      </c>
      <c r="D188" s="102">
        <v>0</v>
      </c>
      <c r="E188" s="103">
        <v>0</v>
      </c>
      <c r="F188" s="103">
        <v>0</v>
      </c>
      <c r="G188" s="104">
        <v>0</v>
      </c>
      <c r="H188" s="105">
        <v>0</v>
      </c>
      <c r="I188" s="106">
        <v>0</v>
      </c>
      <c r="J188" s="106">
        <v>0</v>
      </c>
      <c r="K188" s="107">
        <v>0</v>
      </c>
      <c r="L188" s="395"/>
      <c r="M188" s="395"/>
      <c r="N188" s="392"/>
    </row>
    <row r="189" spans="1:55" x14ac:dyDescent="0.2">
      <c r="B189" s="118"/>
      <c r="D189" s="89"/>
      <c r="E189" s="89"/>
      <c r="F189" s="89"/>
      <c r="G189" s="89"/>
      <c r="H189" s="89"/>
      <c r="I189" s="89"/>
      <c r="J189" s="89"/>
      <c r="K189" s="89"/>
      <c r="L189" s="394"/>
      <c r="M189" s="394"/>
    </row>
    <row r="190" spans="1:55" s="109" customFormat="1" ht="21" x14ac:dyDescent="0.2">
      <c r="A190" s="57"/>
      <c r="B190" s="110" t="s">
        <v>122</v>
      </c>
      <c r="C190" s="111"/>
      <c r="D190" s="374" t="s">
        <v>98</v>
      </c>
      <c r="E190" s="375"/>
      <c r="F190" s="375"/>
      <c r="G190" s="376"/>
      <c r="H190" s="377" t="s">
        <v>99</v>
      </c>
      <c r="I190" s="375"/>
      <c r="J190" s="375"/>
      <c r="K190" s="376"/>
      <c r="L190" s="395"/>
      <c r="M190" s="395"/>
      <c r="N190" s="392"/>
      <c r="O190" s="399"/>
      <c r="P190" s="399"/>
      <c r="Q190" s="399"/>
      <c r="R190" s="399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60"/>
      <c r="AN190" s="60"/>
      <c r="AO190" s="60"/>
      <c r="AP190" s="60"/>
      <c r="AQ190" s="60"/>
      <c r="AR190" s="60"/>
      <c r="AS190" s="60"/>
      <c r="AT190" s="60"/>
      <c r="AU190" s="60"/>
      <c r="AV190" s="60"/>
      <c r="AW190" s="60"/>
      <c r="AX190" s="60"/>
      <c r="AY190" s="60"/>
      <c r="AZ190" s="60"/>
      <c r="BA190" s="60"/>
      <c r="BB190" s="60"/>
      <c r="BC190" s="60"/>
    </row>
    <row r="191" spans="1:55" x14ac:dyDescent="0.2">
      <c r="B191" s="119"/>
      <c r="C191" s="68" t="s">
        <v>105</v>
      </c>
      <c r="D191" s="77">
        <v>0</v>
      </c>
      <c r="E191" s="78">
        <v>0</v>
      </c>
      <c r="F191" s="78">
        <v>0</v>
      </c>
      <c r="G191" s="79">
        <v>0</v>
      </c>
      <c r="H191" s="120">
        <v>0</v>
      </c>
      <c r="I191" s="121">
        <v>0</v>
      </c>
      <c r="J191" s="121">
        <v>0</v>
      </c>
      <c r="K191" s="122">
        <v>0</v>
      </c>
      <c r="L191" s="393"/>
      <c r="M191" s="393"/>
      <c r="N191" s="405"/>
      <c r="R191" s="391">
        <v>443</v>
      </c>
      <c r="T191" s="61">
        <v>443</v>
      </c>
    </row>
    <row r="192" spans="1:55" ht="12.75" customHeight="1" x14ac:dyDescent="0.2">
      <c r="B192" s="119"/>
      <c r="C192" s="70" t="s">
        <v>115</v>
      </c>
      <c r="D192" s="112">
        <v>0</v>
      </c>
      <c r="E192" s="113">
        <v>0</v>
      </c>
      <c r="F192" s="113">
        <v>0</v>
      </c>
      <c r="G192" s="114">
        <v>0</v>
      </c>
      <c r="H192" s="115">
        <v>0</v>
      </c>
      <c r="I192" s="116">
        <v>0</v>
      </c>
      <c r="J192" s="116">
        <v>0</v>
      </c>
      <c r="K192" s="117">
        <v>0</v>
      </c>
      <c r="L192" s="393"/>
      <c r="M192" s="393"/>
      <c r="N192" s="405"/>
    </row>
    <row r="193" spans="1:55" ht="12.75" customHeight="1" x14ac:dyDescent="0.2">
      <c r="B193" s="119" t="s">
        <v>109</v>
      </c>
      <c r="C193" s="70" t="s">
        <v>110</v>
      </c>
      <c r="D193" s="77">
        <v>0</v>
      </c>
      <c r="E193" s="78">
        <v>0</v>
      </c>
      <c r="F193" s="78">
        <v>0</v>
      </c>
      <c r="G193" s="79">
        <v>0</v>
      </c>
      <c r="H193" s="80">
        <v>0</v>
      </c>
      <c r="I193" s="81">
        <v>0</v>
      </c>
      <c r="J193" s="81">
        <v>0</v>
      </c>
      <c r="K193" s="82">
        <v>0</v>
      </c>
      <c r="L193" s="393"/>
      <c r="M193" s="393"/>
      <c r="N193" s="405"/>
      <c r="R193" s="391">
        <v>458</v>
      </c>
      <c r="T193" s="61">
        <v>458</v>
      </c>
    </row>
    <row r="194" spans="1:55" ht="12.75" customHeight="1" x14ac:dyDescent="0.2">
      <c r="B194" s="119"/>
      <c r="C194" s="70" t="s">
        <v>111</v>
      </c>
      <c r="D194" s="77">
        <v>0</v>
      </c>
      <c r="E194" s="78">
        <v>0</v>
      </c>
      <c r="F194" s="78">
        <v>0</v>
      </c>
      <c r="G194" s="79">
        <v>0</v>
      </c>
      <c r="H194" s="80">
        <v>0</v>
      </c>
      <c r="I194" s="81">
        <v>0</v>
      </c>
      <c r="J194" s="81">
        <v>0</v>
      </c>
      <c r="K194" s="82">
        <v>0</v>
      </c>
      <c r="L194" s="393"/>
      <c r="M194" s="393"/>
      <c r="N194" s="405"/>
      <c r="R194" s="391">
        <v>459</v>
      </c>
      <c r="T194" s="61">
        <v>459</v>
      </c>
    </row>
    <row r="195" spans="1:55" ht="12.75" customHeight="1" x14ac:dyDescent="0.2">
      <c r="A195" s="57">
        <v>15</v>
      </c>
      <c r="B195" s="119"/>
      <c r="C195" s="70" t="s">
        <v>45</v>
      </c>
      <c r="D195" s="77">
        <v>0</v>
      </c>
      <c r="E195" s="78">
        <v>0</v>
      </c>
      <c r="F195" s="78">
        <v>0</v>
      </c>
      <c r="G195" s="79">
        <v>0</v>
      </c>
      <c r="H195" s="80">
        <v>0</v>
      </c>
      <c r="I195" s="81">
        <v>0</v>
      </c>
      <c r="J195" s="81">
        <v>0</v>
      </c>
      <c r="K195" s="82">
        <v>0</v>
      </c>
      <c r="L195" s="393"/>
      <c r="M195" s="393"/>
      <c r="N195" s="405"/>
      <c r="R195" s="391">
        <v>460</v>
      </c>
      <c r="T195" s="61">
        <v>460</v>
      </c>
    </row>
    <row r="196" spans="1:55" ht="12.75" customHeight="1" x14ac:dyDescent="0.2">
      <c r="B196" s="119"/>
      <c r="C196" s="70" t="s">
        <v>46</v>
      </c>
      <c r="D196" s="77">
        <v>0</v>
      </c>
      <c r="E196" s="78">
        <v>0</v>
      </c>
      <c r="F196" s="78">
        <v>0</v>
      </c>
      <c r="G196" s="79">
        <v>0</v>
      </c>
      <c r="H196" s="80">
        <v>0</v>
      </c>
      <c r="I196" s="81">
        <v>0</v>
      </c>
      <c r="J196" s="81">
        <v>0</v>
      </c>
      <c r="K196" s="82">
        <v>0</v>
      </c>
      <c r="L196" s="393"/>
      <c r="M196" s="393"/>
      <c r="N196" s="405"/>
      <c r="R196" s="391">
        <v>461</v>
      </c>
      <c r="T196" s="61">
        <v>461</v>
      </c>
    </row>
    <row r="197" spans="1:55" ht="12.75" customHeight="1" x14ac:dyDescent="0.2">
      <c r="B197" s="123" t="s">
        <v>113</v>
      </c>
      <c r="C197" s="91" t="s">
        <v>110</v>
      </c>
      <c r="D197" s="92">
        <v>0</v>
      </c>
      <c r="E197" s="93">
        <v>0</v>
      </c>
      <c r="F197" s="93">
        <v>0</v>
      </c>
      <c r="G197" s="94">
        <v>0</v>
      </c>
      <c r="H197" s="95">
        <v>0</v>
      </c>
      <c r="I197" s="96">
        <v>0</v>
      </c>
      <c r="J197" s="96">
        <v>0</v>
      </c>
      <c r="K197" s="97">
        <v>0</v>
      </c>
      <c r="L197" s="395"/>
      <c r="M197" s="395"/>
      <c r="N197" s="392"/>
    </row>
    <row r="198" spans="1:55" ht="12.75" customHeight="1" x14ac:dyDescent="0.2">
      <c r="B198" s="123"/>
      <c r="C198" s="91" t="s">
        <v>111</v>
      </c>
      <c r="D198" s="92">
        <v>0</v>
      </c>
      <c r="E198" s="93">
        <v>0</v>
      </c>
      <c r="F198" s="93">
        <v>0</v>
      </c>
      <c r="G198" s="94">
        <v>0</v>
      </c>
      <c r="H198" s="95">
        <v>0</v>
      </c>
      <c r="I198" s="96">
        <v>0</v>
      </c>
      <c r="J198" s="96">
        <v>0</v>
      </c>
      <c r="K198" s="97">
        <v>0</v>
      </c>
      <c r="L198" s="395"/>
      <c r="M198" s="395"/>
      <c r="N198" s="392"/>
    </row>
    <row r="199" spans="1:55" ht="12.75" customHeight="1" x14ac:dyDescent="0.2">
      <c r="B199" s="123"/>
      <c r="C199" s="91" t="s">
        <v>45</v>
      </c>
      <c r="D199" s="92">
        <v>0</v>
      </c>
      <c r="E199" s="93">
        <v>0</v>
      </c>
      <c r="F199" s="93">
        <v>0</v>
      </c>
      <c r="G199" s="94">
        <v>0</v>
      </c>
      <c r="H199" s="95">
        <v>0</v>
      </c>
      <c r="I199" s="96">
        <v>0</v>
      </c>
      <c r="J199" s="96">
        <v>0</v>
      </c>
      <c r="K199" s="97">
        <v>0</v>
      </c>
      <c r="L199" s="395"/>
      <c r="M199" s="395"/>
      <c r="N199" s="392"/>
    </row>
    <row r="200" spans="1:55" x14ac:dyDescent="0.2">
      <c r="B200" s="124"/>
      <c r="C200" s="101" t="s">
        <v>46</v>
      </c>
      <c r="D200" s="102">
        <v>0</v>
      </c>
      <c r="E200" s="103">
        <v>0</v>
      </c>
      <c r="F200" s="103">
        <v>0</v>
      </c>
      <c r="G200" s="104">
        <v>0</v>
      </c>
      <c r="H200" s="105">
        <v>0</v>
      </c>
      <c r="I200" s="106">
        <v>0</v>
      </c>
      <c r="J200" s="106">
        <v>0</v>
      </c>
      <c r="K200" s="107">
        <v>0</v>
      </c>
      <c r="L200" s="395"/>
      <c r="M200" s="395"/>
      <c r="N200" s="392"/>
    </row>
    <row r="201" spans="1:55" x14ac:dyDescent="0.2">
      <c r="B201" s="118"/>
      <c r="D201" s="89"/>
      <c r="E201" s="89"/>
      <c r="F201" s="89"/>
      <c r="G201" s="89"/>
      <c r="H201" s="89"/>
      <c r="I201" s="89"/>
      <c r="J201" s="89"/>
      <c r="K201" s="89"/>
      <c r="L201" s="394"/>
      <c r="M201" s="394"/>
    </row>
    <row r="202" spans="1:55" s="109" customFormat="1" ht="21" x14ac:dyDescent="0.2">
      <c r="A202" s="57"/>
      <c r="B202" s="110" t="s">
        <v>122</v>
      </c>
      <c r="C202" s="111"/>
      <c r="D202" s="374" t="s">
        <v>98</v>
      </c>
      <c r="E202" s="375"/>
      <c r="F202" s="375"/>
      <c r="G202" s="376"/>
      <c r="H202" s="377" t="s">
        <v>99</v>
      </c>
      <c r="I202" s="375"/>
      <c r="J202" s="375"/>
      <c r="K202" s="376"/>
      <c r="L202" s="395"/>
      <c r="M202" s="395"/>
      <c r="N202" s="392"/>
      <c r="O202" s="399"/>
      <c r="P202" s="399"/>
      <c r="Q202" s="399"/>
      <c r="R202" s="399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 s="60"/>
      <c r="AL202" s="60"/>
      <c r="AM202" s="60"/>
      <c r="AN202" s="60"/>
      <c r="AO202" s="60"/>
      <c r="AP202" s="60"/>
      <c r="AQ202" s="60"/>
      <c r="AR202" s="60"/>
      <c r="AS202" s="60"/>
      <c r="AT202" s="60"/>
      <c r="AU202" s="60"/>
      <c r="AV202" s="60"/>
      <c r="AW202" s="60"/>
      <c r="AX202" s="60"/>
      <c r="AY202" s="60"/>
      <c r="AZ202" s="60"/>
      <c r="BA202" s="60"/>
      <c r="BB202" s="60"/>
      <c r="BC202" s="60"/>
    </row>
    <row r="203" spans="1:55" x14ac:dyDescent="0.2">
      <c r="B203" s="119"/>
      <c r="C203" s="68" t="s">
        <v>105</v>
      </c>
      <c r="D203" s="77">
        <v>0</v>
      </c>
      <c r="E203" s="78">
        <v>0</v>
      </c>
      <c r="F203" s="78">
        <v>0</v>
      </c>
      <c r="G203" s="79">
        <v>0</v>
      </c>
      <c r="H203" s="120">
        <v>0</v>
      </c>
      <c r="I203" s="121">
        <v>0</v>
      </c>
      <c r="J203" s="121">
        <v>0</v>
      </c>
      <c r="K203" s="122">
        <v>0</v>
      </c>
      <c r="L203" s="393"/>
      <c r="M203" s="393"/>
      <c r="N203" s="405"/>
      <c r="R203" s="391">
        <v>470</v>
      </c>
      <c r="T203" s="61">
        <v>470</v>
      </c>
    </row>
    <row r="204" spans="1:55" x14ac:dyDescent="0.2">
      <c r="B204" s="119"/>
      <c r="C204" s="70" t="s">
        <v>115</v>
      </c>
      <c r="D204" s="112">
        <v>0</v>
      </c>
      <c r="E204" s="113">
        <v>0</v>
      </c>
      <c r="F204" s="113">
        <v>0</v>
      </c>
      <c r="G204" s="114">
        <v>0</v>
      </c>
      <c r="H204" s="115">
        <v>0</v>
      </c>
      <c r="I204" s="116">
        <v>0</v>
      </c>
      <c r="J204" s="116">
        <v>0</v>
      </c>
      <c r="K204" s="117">
        <v>0</v>
      </c>
      <c r="L204" s="393"/>
      <c r="M204" s="393"/>
      <c r="N204" s="405"/>
    </row>
    <row r="205" spans="1:55" x14ac:dyDescent="0.2">
      <c r="B205" s="119" t="s">
        <v>109</v>
      </c>
      <c r="C205" s="70" t="s">
        <v>110</v>
      </c>
      <c r="D205" s="77">
        <v>0</v>
      </c>
      <c r="E205" s="78">
        <v>0</v>
      </c>
      <c r="F205" s="78">
        <v>0</v>
      </c>
      <c r="G205" s="79">
        <v>0</v>
      </c>
      <c r="H205" s="80">
        <v>0</v>
      </c>
      <c r="I205" s="81">
        <v>0</v>
      </c>
      <c r="J205" s="81">
        <v>0</v>
      </c>
      <c r="K205" s="82">
        <v>0</v>
      </c>
      <c r="L205" s="393"/>
      <c r="M205" s="393"/>
      <c r="N205" s="405"/>
      <c r="R205" s="391">
        <v>485</v>
      </c>
      <c r="T205" s="61">
        <v>485</v>
      </c>
    </row>
    <row r="206" spans="1:55" x14ac:dyDescent="0.2">
      <c r="B206" s="119"/>
      <c r="C206" s="70" t="s">
        <v>111</v>
      </c>
      <c r="D206" s="77">
        <v>0</v>
      </c>
      <c r="E206" s="78">
        <v>0</v>
      </c>
      <c r="F206" s="78">
        <v>0</v>
      </c>
      <c r="G206" s="79">
        <v>0</v>
      </c>
      <c r="H206" s="80">
        <v>0</v>
      </c>
      <c r="I206" s="81">
        <v>0</v>
      </c>
      <c r="J206" s="81">
        <v>0</v>
      </c>
      <c r="K206" s="82">
        <v>0</v>
      </c>
      <c r="L206" s="393"/>
      <c r="M206" s="393"/>
      <c r="N206" s="405"/>
      <c r="R206" s="391">
        <v>486</v>
      </c>
      <c r="T206" s="61">
        <v>486</v>
      </c>
    </row>
    <row r="207" spans="1:55" x14ac:dyDescent="0.2">
      <c r="A207" s="57">
        <v>16</v>
      </c>
      <c r="B207" s="119"/>
      <c r="C207" s="70" t="s">
        <v>45</v>
      </c>
      <c r="D207" s="77">
        <v>0</v>
      </c>
      <c r="E207" s="78">
        <v>0</v>
      </c>
      <c r="F207" s="78">
        <v>0</v>
      </c>
      <c r="G207" s="79">
        <v>0</v>
      </c>
      <c r="H207" s="80">
        <v>0</v>
      </c>
      <c r="I207" s="81">
        <v>0</v>
      </c>
      <c r="J207" s="81">
        <v>0</v>
      </c>
      <c r="K207" s="82">
        <v>0</v>
      </c>
      <c r="L207" s="393"/>
      <c r="M207" s="393"/>
      <c r="N207" s="405"/>
      <c r="R207" s="391">
        <v>487</v>
      </c>
      <c r="T207" s="61">
        <v>487</v>
      </c>
    </row>
    <row r="208" spans="1:55" x14ac:dyDescent="0.2">
      <c r="B208" s="119"/>
      <c r="C208" s="70" t="s">
        <v>46</v>
      </c>
      <c r="D208" s="77">
        <v>0</v>
      </c>
      <c r="E208" s="78">
        <v>0</v>
      </c>
      <c r="F208" s="78">
        <v>0</v>
      </c>
      <c r="G208" s="79">
        <v>0</v>
      </c>
      <c r="H208" s="80">
        <v>0</v>
      </c>
      <c r="I208" s="81">
        <v>0</v>
      </c>
      <c r="J208" s="81">
        <v>0</v>
      </c>
      <c r="K208" s="82">
        <v>0</v>
      </c>
      <c r="L208" s="393"/>
      <c r="M208" s="393"/>
      <c r="N208" s="405"/>
      <c r="R208" s="391">
        <v>488</v>
      </c>
      <c r="T208" s="61">
        <v>488</v>
      </c>
    </row>
    <row r="209" spans="1:55" x14ac:dyDescent="0.2">
      <c r="B209" s="123" t="s">
        <v>113</v>
      </c>
      <c r="C209" s="91" t="s">
        <v>110</v>
      </c>
      <c r="D209" s="92">
        <v>0</v>
      </c>
      <c r="E209" s="93">
        <v>0</v>
      </c>
      <c r="F209" s="93">
        <v>0</v>
      </c>
      <c r="G209" s="94">
        <v>0</v>
      </c>
      <c r="H209" s="95">
        <v>0</v>
      </c>
      <c r="I209" s="96">
        <v>0</v>
      </c>
      <c r="J209" s="96">
        <v>0</v>
      </c>
      <c r="K209" s="97">
        <v>0</v>
      </c>
      <c r="L209" s="395"/>
      <c r="M209" s="395"/>
      <c r="N209" s="392"/>
    </row>
    <row r="210" spans="1:55" x14ac:dyDescent="0.2">
      <c r="B210" s="123"/>
      <c r="C210" s="91" t="s">
        <v>111</v>
      </c>
      <c r="D210" s="92">
        <v>0</v>
      </c>
      <c r="E210" s="93">
        <v>0</v>
      </c>
      <c r="F210" s="93">
        <v>0</v>
      </c>
      <c r="G210" s="94">
        <v>0</v>
      </c>
      <c r="H210" s="95">
        <v>0</v>
      </c>
      <c r="I210" s="96">
        <v>0</v>
      </c>
      <c r="J210" s="96">
        <v>0</v>
      </c>
      <c r="K210" s="97">
        <v>0</v>
      </c>
      <c r="L210" s="395"/>
      <c r="M210" s="395"/>
      <c r="N210" s="392"/>
    </row>
    <row r="211" spans="1:55" x14ac:dyDescent="0.2">
      <c r="B211" s="123"/>
      <c r="C211" s="91" t="s">
        <v>45</v>
      </c>
      <c r="D211" s="92">
        <v>0</v>
      </c>
      <c r="E211" s="93">
        <v>0</v>
      </c>
      <c r="F211" s="93">
        <v>0</v>
      </c>
      <c r="G211" s="94">
        <v>0</v>
      </c>
      <c r="H211" s="95">
        <v>0</v>
      </c>
      <c r="I211" s="96">
        <v>0</v>
      </c>
      <c r="J211" s="96">
        <v>0</v>
      </c>
      <c r="K211" s="97">
        <v>0</v>
      </c>
      <c r="L211" s="395"/>
      <c r="M211" s="395"/>
      <c r="N211" s="392"/>
    </row>
    <row r="212" spans="1:55" x14ac:dyDescent="0.2">
      <c r="B212" s="124"/>
      <c r="C212" s="101" t="s">
        <v>46</v>
      </c>
      <c r="D212" s="102">
        <v>0</v>
      </c>
      <c r="E212" s="103">
        <v>0</v>
      </c>
      <c r="F212" s="103">
        <v>0</v>
      </c>
      <c r="G212" s="104">
        <v>0</v>
      </c>
      <c r="H212" s="105">
        <v>0</v>
      </c>
      <c r="I212" s="106">
        <v>0</v>
      </c>
      <c r="J212" s="106">
        <v>0</v>
      </c>
      <c r="K212" s="107">
        <v>0</v>
      </c>
      <c r="L212" s="395"/>
      <c r="M212" s="395"/>
      <c r="N212" s="392"/>
    </row>
    <row r="213" spans="1:55" x14ac:dyDescent="0.2">
      <c r="B213" s="118"/>
      <c r="D213" s="89"/>
      <c r="E213" s="89"/>
      <c r="F213" s="89"/>
      <c r="G213" s="89"/>
      <c r="H213" s="89"/>
      <c r="I213" s="89"/>
      <c r="J213" s="89"/>
      <c r="K213" s="89"/>
      <c r="L213" s="394"/>
      <c r="M213" s="394"/>
    </row>
    <row r="214" spans="1:55" s="109" customFormat="1" ht="21" x14ac:dyDescent="0.2">
      <c r="A214" s="57"/>
      <c r="B214" s="110" t="s">
        <v>122</v>
      </c>
      <c r="C214" s="111"/>
      <c r="D214" s="374" t="s">
        <v>98</v>
      </c>
      <c r="E214" s="375"/>
      <c r="F214" s="375"/>
      <c r="G214" s="376"/>
      <c r="H214" s="377" t="s">
        <v>99</v>
      </c>
      <c r="I214" s="375"/>
      <c r="J214" s="375"/>
      <c r="K214" s="376"/>
      <c r="L214" s="395"/>
      <c r="M214" s="395"/>
      <c r="N214" s="392"/>
      <c r="O214" s="399"/>
      <c r="P214" s="399"/>
      <c r="Q214" s="399"/>
      <c r="R214" s="399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  <c r="AQ214" s="60"/>
      <c r="AR214" s="60"/>
      <c r="AS214" s="60"/>
      <c r="AT214" s="60"/>
      <c r="AU214" s="60"/>
      <c r="AV214" s="60"/>
      <c r="AW214" s="60"/>
      <c r="AX214" s="60"/>
      <c r="AY214" s="60"/>
      <c r="AZ214" s="60"/>
      <c r="BA214" s="60"/>
      <c r="BB214" s="60"/>
      <c r="BC214" s="60"/>
    </row>
    <row r="215" spans="1:55" x14ac:dyDescent="0.2">
      <c r="B215" s="119"/>
      <c r="C215" s="68" t="s">
        <v>105</v>
      </c>
      <c r="D215" s="77">
        <v>0</v>
      </c>
      <c r="E215" s="78">
        <v>0</v>
      </c>
      <c r="F215" s="78">
        <v>0</v>
      </c>
      <c r="G215" s="79">
        <v>0</v>
      </c>
      <c r="H215" s="120">
        <v>0</v>
      </c>
      <c r="I215" s="121">
        <v>0</v>
      </c>
      <c r="J215" s="121">
        <v>0</v>
      </c>
      <c r="K215" s="122">
        <v>0</v>
      </c>
      <c r="L215" s="393"/>
      <c r="M215" s="393"/>
      <c r="N215" s="405"/>
      <c r="R215" s="391">
        <v>497</v>
      </c>
      <c r="T215" s="61">
        <v>497</v>
      </c>
    </row>
    <row r="216" spans="1:55" x14ac:dyDescent="0.2">
      <c r="B216" s="119"/>
      <c r="C216" s="70" t="s">
        <v>115</v>
      </c>
      <c r="D216" s="112">
        <v>0</v>
      </c>
      <c r="E216" s="113">
        <v>0</v>
      </c>
      <c r="F216" s="113">
        <v>0</v>
      </c>
      <c r="G216" s="114">
        <v>0</v>
      </c>
      <c r="H216" s="115">
        <v>0</v>
      </c>
      <c r="I216" s="116">
        <v>0</v>
      </c>
      <c r="J216" s="116">
        <v>0</v>
      </c>
      <c r="K216" s="117">
        <v>0</v>
      </c>
      <c r="L216" s="393"/>
      <c r="M216" s="393"/>
      <c r="N216" s="405"/>
    </row>
    <row r="217" spans="1:55" x14ac:dyDescent="0.2">
      <c r="B217" s="119" t="s">
        <v>109</v>
      </c>
      <c r="C217" s="70" t="s">
        <v>110</v>
      </c>
      <c r="D217" s="77">
        <v>0</v>
      </c>
      <c r="E217" s="78">
        <v>0</v>
      </c>
      <c r="F217" s="78">
        <v>0</v>
      </c>
      <c r="G217" s="79">
        <v>0</v>
      </c>
      <c r="H217" s="80">
        <v>0</v>
      </c>
      <c r="I217" s="81">
        <v>0</v>
      </c>
      <c r="J217" s="81">
        <v>0</v>
      </c>
      <c r="K217" s="82">
        <v>0</v>
      </c>
      <c r="L217" s="393"/>
      <c r="M217" s="393"/>
      <c r="N217" s="405"/>
      <c r="R217" s="391">
        <v>512</v>
      </c>
      <c r="T217" s="61">
        <v>512</v>
      </c>
    </row>
    <row r="218" spans="1:55" x14ac:dyDescent="0.2">
      <c r="B218" s="119"/>
      <c r="C218" s="70" t="s">
        <v>111</v>
      </c>
      <c r="D218" s="77">
        <v>0</v>
      </c>
      <c r="E218" s="78">
        <v>0</v>
      </c>
      <c r="F218" s="78">
        <v>0</v>
      </c>
      <c r="G218" s="79">
        <v>0</v>
      </c>
      <c r="H218" s="80">
        <v>0</v>
      </c>
      <c r="I218" s="81">
        <v>0</v>
      </c>
      <c r="J218" s="81">
        <v>0</v>
      </c>
      <c r="K218" s="82">
        <v>0</v>
      </c>
      <c r="L218" s="393"/>
      <c r="M218" s="393"/>
      <c r="N218" s="405"/>
      <c r="R218" s="391">
        <v>513</v>
      </c>
      <c r="T218" s="61">
        <v>513</v>
      </c>
    </row>
    <row r="219" spans="1:55" x14ac:dyDescent="0.2">
      <c r="A219" s="57">
        <v>17</v>
      </c>
      <c r="B219" s="119"/>
      <c r="C219" s="70" t="s">
        <v>45</v>
      </c>
      <c r="D219" s="77">
        <v>0</v>
      </c>
      <c r="E219" s="78">
        <v>0</v>
      </c>
      <c r="F219" s="78">
        <v>0</v>
      </c>
      <c r="G219" s="79">
        <v>0</v>
      </c>
      <c r="H219" s="80">
        <v>0</v>
      </c>
      <c r="I219" s="81">
        <v>0</v>
      </c>
      <c r="J219" s="81">
        <v>0</v>
      </c>
      <c r="K219" s="82">
        <v>0</v>
      </c>
      <c r="L219" s="393"/>
      <c r="M219" s="393"/>
      <c r="N219" s="405"/>
      <c r="R219" s="391">
        <v>514</v>
      </c>
      <c r="T219" s="61">
        <v>514</v>
      </c>
    </row>
    <row r="220" spans="1:55" x14ac:dyDescent="0.2">
      <c r="B220" s="119"/>
      <c r="C220" s="70" t="s">
        <v>46</v>
      </c>
      <c r="D220" s="77">
        <v>0</v>
      </c>
      <c r="E220" s="78">
        <v>0</v>
      </c>
      <c r="F220" s="78">
        <v>0</v>
      </c>
      <c r="G220" s="79">
        <v>0</v>
      </c>
      <c r="H220" s="80">
        <v>0</v>
      </c>
      <c r="I220" s="81">
        <v>0</v>
      </c>
      <c r="J220" s="81">
        <v>0</v>
      </c>
      <c r="K220" s="82">
        <v>0</v>
      </c>
      <c r="L220" s="393"/>
      <c r="M220" s="393"/>
      <c r="N220" s="405"/>
      <c r="R220" s="391">
        <v>515</v>
      </c>
      <c r="T220" s="61">
        <v>515</v>
      </c>
    </row>
    <row r="221" spans="1:55" x14ac:dyDescent="0.2">
      <c r="B221" s="123" t="s">
        <v>113</v>
      </c>
      <c r="C221" s="91" t="s">
        <v>110</v>
      </c>
      <c r="D221" s="92">
        <v>0</v>
      </c>
      <c r="E221" s="93">
        <v>0</v>
      </c>
      <c r="F221" s="93">
        <v>0</v>
      </c>
      <c r="G221" s="94">
        <v>0</v>
      </c>
      <c r="H221" s="95">
        <v>0</v>
      </c>
      <c r="I221" s="96">
        <v>0</v>
      </c>
      <c r="J221" s="96">
        <v>0</v>
      </c>
      <c r="K221" s="97">
        <v>0</v>
      </c>
      <c r="L221" s="395"/>
      <c r="M221" s="395"/>
      <c r="N221" s="392"/>
    </row>
    <row r="222" spans="1:55" x14ac:dyDescent="0.2">
      <c r="B222" s="123"/>
      <c r="C222" s="91" t="s">
        <v>111</v>
      </c>
      <c r="D222" s="92">
        <v>0</v>
      </c>
      <c r="E222" s="93">
        <v>0</v>
      </c>
      <c r="F222" s="93">
        <v>0</v>
      </c>
      <c r="G222" s="94">
        <v>0</v>
      </c>
      <c r="H222" s="95">
        <v>0</v>
      </c>
      <c r="I222" s="96">
        <v>0</v>
      </c>
      <c r="J222" s="96">
        <v>0</v>
      </c>
      <c r="K222" s="97">
        <v>0</v>
      </c>
      <c r="L222" s="395"/>
      <c r="M222" s="395"/>
      <c r="N222" s="392"/>
    </row>
    <row r="223" spans="1:55" x14ac:dyDescent="0.2">
      <c r="B223" s="123"/>
      <c r="C223" s="91" t="s">
        <v>45</v>
      </c>
      <c r="D223" s="92">
        <v>0</v>
      </c>
      <c r="E223" s="93">
        <v>0</v>
      </c>
      <c r="F223" s="93">
        <v>0</v>
      </c>
      <c r="G223" s="94">
        <v>0</v>
      </c>
      <c r="H223" s="95">
        <v>0</v>
      </c>
      <c r="I223" s="96">
        <v>0</v>
      </c>
      <c r="J223" s="96">
        <v>0</v>
      </c>
      <c r="K223" s="97">
        <v>0</v>
      </c>
      <c r="L223" s="395"/>
      <c r="M223" s="395"/>
      <c r="N223" s="392"/>
    </row>
    <row r="224" spans="1:55" x14ac:dyDescent="0.2">
      <c r="B224" s="124"/>
      <c r="C224" s="101" t="s">
        <v>46</v>
      </c>
      <c r="D224" s="102">
        <v>0</v>
      </c>
      <c r="E224" s="103">
        <v>0</v>
      </c>
      <c r="F224" s="103">
        <v>0</v>
      </c>
      <c r="G224" s="104">
        <v>0</v>
      </c>
      <c r="H224" s="105">
        <v>0</v>
      </c>
      <c r="I224" s="106">
        <v>0</v>
      </c>
      <c r="J224" s="106">
        <v>0</v>
      </c>
      <c r="K224" s="107">
        <v>0</v>
      </c>
      <c r="L224" s="395"/>
      <c r="M224" s="395"/>
      <c r="N224" s="392"/>
    </row>
    <row r="225" spans="1:55" x14ac:dyDescent="0.2">
      <c r="B225" s="118"/>
      <c r="D225" s="89"/>
      <c r="E225" s="89"/>
      <c r="F225" s="89"/>
      <c r="G225" s="89"/>
      <c r="H225" s="89"/>
      <c r="I225" s="89"/>
      <c r="J225" s="89"/>
      <c r="K225" s="89"/>
      <c r="L225" s="394"/>
      <c r="M225" s="394"/>
    </row>
    <row r="226" spans="1:55" s="109" customFormat="1" ht="21" x14ac:dyDescent="0.2">
      <c r="A226" s="57"/>
      <c r="B226" s="110" t="s">
        <v>122</v>
      </c>
      <c r="C226" s="111"/>
      <c r="D226" s="374" t="s">
        <v>98</v>
      </c>
      <c r="E226" s="375"/>
      <c r="F226" s="375"/>
      <c r="G226" s="376"/>
      <c r="H226" s="377" t="s">
        <v>99</v>
      </c>
      <c r="I226" s="375"/>
      <c r="J226" s="375"/>
      <c r="K226" s="376"/>
      <c r="L226" s="395"/>
      <c r="M226" s="395"/>
      <c r="N226" s="392"/>
      <c r="O226" s="399"/>
      <c r="P226" s="399"/>
      <c r="Q226" s="399"/>
      <c r="R226" s="399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  <c r="AJ226" s="60"/>
      <c r="AK226" s="60"/>
      <c r="AL226" s="60"/>
      <c r="AM226" s="60"/>
      <c r="AN226" s="60"/>
      <c r="AO226" s="60"/>
      <c r="AP226" s="60"/>
      <c r="AQ226" s="60"/>
      <c r="AR226" s="60"/>
      <c r="AS226" s="60"/>
      <c r="AT226" s="60"/>
      <c r="AU226" s="60"/>
      <c r="AV226" s="60"/>
      <c r="AW226" s="60"/>
      <c r="AX226" s="60"/>
      <c r="AY226" s="60"/>
      <c r="AZ226" s="60"/>
      <c r="BA226" s="60"/>
      <c r="BB226" s="60"/>
      <c r="BC226" s="60"/>
    </row>
    <row r="227" spans="1:55" x14ac:dyDescent="0.2">
      <c r="B227" s="119"/>
      <c r="C227" s="68" t="s">
        <v>105</v>
      </c>
      <c r="D227" s="77">
        <v>0</v>
      </c>
      <c r="E227" s="78">
        <v>0</v>
      </c>
      <c r="F227" s="78">
        <v>0</v>
      </c>
      <c r="G227" s="79">
        <v>0</v>
      </c>
      <c r="H227" s="120">
        <v>0</v>
      </c>
      <c r="I227" s="121">
        <v>0</v>
      </c>
      <c r="J227" s="121">
        <v>0</v>
      </c>
      <c r="K227" s="122">
        <v>0</v>
      </c>
      <c r="L227" s="393"/>
      <c r="M227" s="393"/>
      <c r="N227" s="405"/>
      <c r="R227" s="391">
        <v>524</v>
      </c>
      <c r="T227" s="61">
        <v>524</v>
      </c>
    </row>
    <row r="228" spans="1:55" x14ac:dyDescent="0.2">
      <c r="B228" s="119"/>
      <c r="C228" s="70" t="s">
        <v>115</v>
      </c>
      <c r="D228" s="112">
        <v>0</v>
      </c>
      <c r="E228" s="113">
        <v>0</v>
      </c>
      <c r="F228" s="113">
        <v>0</v>
      </c>
      <c r="G228" s="114">
        <v>0</v>
      </c>
      <c r="H228" s="115">
        <v>0</v>
      </c>
      <c r="I228" s="116">
        <v>0</v>
      </c>
      <c r="J228" s="116">
        <v>0</v>
      </c>
      <c r="K228" s="117">
        <v>0</v>
      </c>
      <c r="L228" s="393"/>
      <c r="M228" s="393"/>
      <c r="N228" s="405"/>
    </row>
    <row r="229" spans="1:55" x14ac:dyDescent="0.2">
      <c r="B229" s="119" t="s">
        <v>109</v>
      </c>
      <c r="C229" s="70" t="s">
        <v>110</v>
      </c>
      <c r="D229" s="77">
        <v>0</v>
      </c>
      <c r="E229" s="78">
        <v>0</v>
      </c>
      <c r="F229" s="78">
        <v>0</v>
      </c>
      <c r="G229" s="79">
        <v>0</v>
      </c>
      <c r="H229" s="80">
        <v>0</v>
      </c>
      <c r="I229" s="81">
        <v>0</v>
      </c>
      <c r="J229" s="81">
        <v>0</v>
      </c>
      <c r="K229" s="82">
        <v>0</v>
      </c>
      <c r="L229" s="393"/>
      <c r="M229" s="393"/>
      <c r="N229" s="405"/>
      <c r="R229" s="391">
        <v>539</v>
      </c>
      <c r="T229" s="61">
        <v>539</v>
      </c>
    </row>
    <row r="230" spans="1:55" x14ac:dyDescent="0.2">
      <c r="B230" s="119"/>
      <c r="C230" s="70" t="s">
        <v>111</v>
      </c>
      <c r="D230" s="77">
        <v>0</v>
      </c>
      <c r="E230" s="78">
        <v>0</v>
      </c>
      <c r="F230" s="78">
        <v>0</v>
      </c>
      <c r="G230" s="79">
        <v>0</v>
      </c>
      <c r="H230" s="80">
        <v>0</v>
      </c>
      <c r="I230" s="81">
        <v>0</v>
      </c>
      <c r="J230" s="81">
        <v>0</v>
      </c>
      <c r="K230" s="82">
        <v>0</v>
      </c>
      <c r="L230" s="393"/>
      <c r="M230" s="393"/>
      <c r="N230" s="405"/>
      <c r="R230" s="391">
        <v>540</v>
      </c>
      <c r="T230" s="61">
        <v>540</v>
      </c>
    </row>
    <row r="231" spans="1:55" x14ac:dyDescent="0.2">
      <c r="A231" s="57">
        <v>18</v>
      </c>
      <c r="B231" s="119"/>
      <c r="C231" s="70" t="s">
        <v>45</v>
      </c>
      <c r="D231" s="77">
        <v>0</v>
      </c>
      <c r="E231" s="78">
        <v>0</v>
      </c>
      <c r="F231" s="78">
        <v>0</v>
      </c>
      <c r="G231" s="79">
        <v>0</v>
      </c>
      <c r="H231" s="80">
        <v>0</v>
      </c>
      <c r="I231" s="81">
        <v>0</v>
      </c>
      <c r="J231" s="81">
        <v>0</v>
      </c>
      <c r="K231" s="82">
        <v>0</v>
      </c>
      <c r="L231" s="393"/>
      <c r="M231" s="393"/>
      <c r="N231" s="405"/>
      <c r="R231" s="391">
        <v>541</v>
      </c>
      <c r="T231" s="61">
        <v>541</v>
      </c>
    </row>
    <row r="232" spans="1:55" x14ac:dyDescent="0.2">
      <c r="B232" s="119"/>
      <c r="C232" s="70" t="s">
        <v>46</v>
      </c>
      <c r="D232" s="77">
        <v>0</v>
      </c>
      <c r="E232" s="78">
        <v>0</v>
      </c>
      <c r="F232" s="78">
        <v>0</v>
      </c>
      <c r="G232" s="79">
        <v>0</v>
      </c>
      <c r="H232" s="80">
        <v>0</v>
      </c>
      <c r="I232" s="81">
        <v>0</v>
      </c>
      <c r="J232" s="81">
        <v>0</v>
      </c>
      <c r="K232" s="82">
        <v>0</v>
      </c>
      <c r="L232" s="393"/>
      <c r="M232" s="393"/>
      <c r="N232" s="405"/>
      <c r="R232" s="391">
        <v>542</v>
      </c>
      <c r="T232" s="61">
        <v>542</v>
      </c>
    </row>
    <row r="233" spans="1:55" x14ac:dyDescent="0.2">
      <c r="B233" s="123" t="s">
        <v>113</v>
      </c>
      <c r="C233" s="91" t="s">
        <v>110</v>
      </c>
      <c r="D233" s="92">
        <v>0</v>
      </c>
      <c r="E233" s="93">
        <v>0</v>
      </c>
      <c r="F233" s="93">
        <v>0</v>
      </c>
      <c r="G233" s="94">
        <v>0</v>
      </c>
      <c r="H233" s="95">
        <v>0</v>
      </c>
      <c r="I233" s="96">
        <v>0</v>
      </c>
      <c r="J233" s="96">
        <v>0</v>
      </c>
      <c r="K233" s="97">
        <v>0</v>
      </c>
      <c r="L233" s="395"/>
      <c r="M233" s="395"/>
      <c r="N233" s="392"/>
    </row>
    <row r="234" spans="1:55" x14ac:dyDescent="0.2">
      <c r="B234" s="123"/>
      <c r="C234" s="91" t="s">
        <v>111</v>
      </c>
      <c r="D234" s="92">
        <v>0</v>
      </c>
      <c r="E234" s="93">
        <v>0</v>
      </c>
      <c r="F234" s="93">
        <v>0</v>
      </c>
      <c r="G234" s="94">
        <v>0</v>
      </c>
      <c r="H234" s="95">
        <v>0</v>
      </c>
      <c r="I234" s="96">
        <v>0</v>
      </c>
      <c r="J234" s="96">
        <v>0</v>
      </c>
      <c r="K234" s="97">
        <v>0</v>
      </c>
      <c r="L234" s="395"/>
      <c r="M234" s="395"/>
      <c r="N234" s="392"/>
    </row>
    <row r="235" spans="1:55" x14ac:dyDescent="0.2">
      <c r="B235" s="123"/>
      <c r="C235" s="91" t="s">
        <v>45</v>
      </c>
      <c r="D235" s="92">
        <v>0</v>
      </c>
      <c r="E235" s="93">
        <v>0</v>
      </c>
      <c r="F235" s="93">
        <v>0</v>
      </c>
      <c r="G235" s="94">
        <v>0</v>
      </c>
      <c r="H235" s="95">
        <v>0</v>
      </c>
      <c r="I235" s="96">
        <v>0</v>
      </c>
      <c r="J235" s="96">
        <v>0</v>
      </c>
      <c r="K235" s="97">
        <v>0</v>
      </c>
      <c r="L235" s="395"/>
      <c r="M235" s="395"/>
      <c r="N235" s="392"/>
    </row>
    <row r="236" spans="1:55" x14ac:dyDescent="0.2">
      <c r="B236" s="124"/>
      <c r="C236" s="101" t="s">
        <v>46</v>
      </c>
      <c r="D236" s="102">
        <v>0</v>
      </c>
      <c r="E236" s="103">
        <v>0</v>
      </c>
      <c r="F236" s="103">
        <v>0</v>
      </c>
      <c r="G236" s="104">
        <v>0</v>
      </c>
      <c r="H236" s="105">
        <v>0</v>
      </c>
      <c r="I236" s="106">
        <v>0</v>
      </c>
      <c r="J236" s="106">
        <v>0</v>
      </c>
      <c r="K236" s="107">
        <v>0</v>
      </c>
      <c r="L236" s="395"/>
      <c r="M236" s="395"/>
      <c r="N236" s="392"/>
    </row>
    <row r="237" spans="1:55" x14ac:dyDescent="0.2">
      <c r="B237" s="118"/>
      <c r="D237" s="89"/>
      <c r="E237" s="89"/>
      <c r="F237" s="89"/>
      <c r="G237" s="89"/>
      <c r="H237" s="89"/>
      <c r="I237" s="89"/>
      <c r="J237" s="89"/>
      <c r="K237" s="89"/>
      <c r="L237" s="394"/>
      <c r="M237" s="394"/>
    </row>
    <row r="238" spans="1:55" s="109" customFormat="1" ht="21" x14ac:dyDescent="0.2">
      <c r="A238" s="57"/>
      <c r="B238" s="110" t="s">
        <v>122</v>
      </c>
      <c r="C238" s="111"/>
      <c r="D238" s="374" t="s">
        <v>98</v>
      </c>
      <c r="E238" s="375"/>
      <c r="F238" s="375"/>
      <c r="G238" s="376"/>
      <c r="H238" s="377" t="s">
        <v>99</v>
      </c>
      <c r="I238" s="375"/>
      <c r="J238" s="375"/>
      <c r="K238" s="376"/>
      <c r="L238" s="395"/>
      <c r="M238" s="395"/>
      <c r="N238" s="392"/>
      <c r="O238" s="399"/>
      <c r="P238" s="399"/>
      <c r="Q238" s="399"/>
      <c r="R238" s="399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  <c r="AL238" s="60"/>
      <c r="AM238" s="60"/>
      <c r="AN238" s="60"/>
      <c r="AO238" s="60"/>
      <c r="AP238" s="60"/>
      <c r="AQ238" s="60"/>
      <c r="AR238" s="60"/>
      <c r="AS238" s="60"/>
      <c r="AT238" s="60"/>
      <c r="AU238" s="60"/>
      <c r="AV238" s="60"/>
      <c r="AW238" s="60"/>
      <c r="AX238" s="60"/>
      <c r="AY238" s="60"/>
      <c r="AZ238" s="60"/>
      <c r="BA238" s="60"/>
      <c r="BB238" s="60"/>
      <c r="BC238" s="60"/>
    </row>
    <row r="239" spans="1:55" x14ac:dyDescent="0.2">
      <c r="B239" s="119"/>
      <c r="C239" s="68" t="s">
        <v>105</v>
      </c>
      <c r="D239" s="77">
        <v>0</v>
      </c>
      <c r="E239" s="78">
        <v>0</v>
      </c>
      <c r="F239" s="78">
        <v>0</v>
      </c>
      <c r="G239" s="79">
        <v>0</v>
      </c>
      <c r="H239" s="120">
        <v>0</v>
      </c>
      <c r="I239" s="121">
        <v>0</v>
      </c>
      <c r="J239" s="121">
        <v>0</v>
      </c>
      <c r="K239" s="122">
        <v>0</v>
      </c>
      <c r="L239" s="393"/>
      <c r="M239" s="393"/>
      <c r="N239" s="405"/>
      <c r="R239" s="391">
        <v>551</v>
      </c>
      <c r="T239" s="61">
        <v>551</v>
      </c>
    </row>
    <row r="240" spans="1:55" x14ac:dyDescent="0.2">
      <c r="B240" s="119"/>
      <c r="C240" s="70" t="s">
        <v>115</v>
      </c>
      <c r="D240" s="112">
        <v>0</v>
      </c>
      <c r="E240" s="113">
        <v>0</v>
      </c>
      <c r="F240" s="113">
        <v>0</v>
      </c>
      <c r="G240" s="114">
        <v>0</v>
      </c>
      <c r="H240" s="115">
        <v>0</v>
      </c>
      <c r="I240" s="116">
        <v>0</v>
      </c>
      <c r="J240" s="116">
        <v>0</v>
      </c>
      <c r="K240" s="117">
        <v>0</v>
      </c>
      <c r="L240" s="393"/>
      <c r="M240" s="393"/>
      <c r="N240" s="405"/>
    </row>
    <row r="241" spans="1:55" x14ac:dyDescent="0.2">
      <c r="B241" s="119" t="s">
        <v>109</v>
      </c>
      <c r="C241" s="70" t="s">
        <v>110</v>
      </c>
      <c r="D241" s="77">
        <v>0</v>
      </c>
      <c r="E241" s="78">
        <v>0</v>
      </c>
      <c r="F241" s="78">
        <v>0</v>
      </c>
      <c r="G241" s="79">
        <v>0</v>
      </c>
      <c r="H241" s="80">
        <v>0</v>
      </c>
      <c r="I241" s="81">
        <v>0</v>
      </c>
      <c r="J241" s="81">
        <v>0</v>
      </c>
      <c r="K241" s="82">
        <v>0</v>
      </c>
      <c r="L241" s="393"/>
      <c r="M241" s="393"/>
      <c r="N241" s="405"/>
      <c r="R241" s="391">
        <v>566</v>
      </c>
      <c r="T241" s="61">
        <v>566</v>
      </c>
    </row>
    <row r="242" spans="1:55" x14ac:dyDescent="0.2">
      <c r="B242" s="119"/>
      <c r="C242" s="70" t="s">
        <v>111</v>
      </c>
      <c r="D242" s="77">
        <v>0</v>
      </c>
      <c r="E242" s="78">
        <v>0</v>
      </c>
      <c r="F242" s="78">
        <v>0</v>
      </c>
      <c r="G242" s="79">
        <v>0</v>
      </c>
      <c r="H242" s="80">
        <v>0</v>
      </c>
      <c r="I242" s="81">
        <v>0</v>
      </c>
      <c r="J242" s="81">
        <v>0</v>
      </c>
      <c r="K242" s="82">
        <v>0</v>
      </c>
      <c r="L242" s="393"/>
      <c r="M242" s="393"/>
      <c r="N242" s="405"/>
      <c r="R242" s="391">
        <v>567</v>
      </c>
      <c r="T242" s="61">
        <v>567</v>
      </c>
    </row>
    <row r="243" spans="1:55" x14ac:dyDescent="0.2">
      <c r="A243" s="57">
        <v>19</v>
      </c>
      <c r="B243" s="119"/>
      <c r="C243" s="70" t="s">
        <v>45</v>
      </c>
      <c r="D243" s="77">
        <v>0</v>
      </c>
      <c r="E243" s="78">
        <v>0</v>
      </c>
      <c r="F243" s="78">
        <v>0</v>
      </c>
      <c r="G243" s="79">
        <v>0</v>
      </c>
      <c r="H243" s="80">
        <v>0</v>
      </c>
      <c r="I243" s="81">
        <v>0</v>
      </c>
      <c r="J243" s="81">
        <v>0</v>
      </c>
      <c r="K243" s="82">
        <v>0</v>
      </c>
      <c r="L243" s="393"/>
      <c r="M243" s="393"/>
      <c r="N243" s="405"/>
      <c r="R243" s="391">
        <v>568</v>
      </c>
      <c r="T243" s="61">
        <v>568</v>
      </c>
    </row>
    <row r="244" spans="1:55" x14ac:dyDescent="0.2">
      <c r="B244" s="119"/>
      <c r="C244" s="70" t="s">
        <v>46</v>
      </c>
      <c r="D244" s="77">
        <v>0</v>
      </c>
      <c r="E244" s="78">
        <v>0</v>
      </c>
      <c r="F244" s="78">
        <v>0</v>
      </c>
      <c r="G244" s="79">
        <v>0</v>
      </c>
      <c r="H244" s="80">
        <v>0</v>
      </c>
      <c r="I244" s="81">
        <v>0</v>
      </c>
      <c r="J244" s="81">
        <v>0</v>
      </c>
      <c r="K244" s="82">
        <v>0</v>
      </c>
      <c r="L244" s="393"/>
      <c r="M244" s="393"/>
      <c r="N244" s="405"/>
      <c r="R244" s="391">
        <v>569</v>
      </c>
      <c r="T244" s="61">
        <v>569</v>
      </c>
    </row>
    <row r="245" spans="1:55" x14ac:dyDescent="0.2">
      <c r="B245" s="123" t="s">
        <v>113</v>
      </c>
      <c r="C245" s="91" t="s">
        <v>110</v>
      </c>
      <c r="D245" s="92">
        <v>0</v>
      </c>
      <c r="E245" s="93">
        <v>0</v>
      </c>
      <c r="F245" s="93">
        <v>0</v>
      </c>
      <c r="G245" s="94">
        <v>0</v>
      </c>
      <c r="H245" s="95">
        <v>0</v>
      </c>
      <c r="I245" s="96">
        <v>0</v>
      </c>
      <c r="J245" s="96">
        <v>0</v>
      </c>
      <c r="K245" s="97">
        <v>0</v>
      </c>
      <c r="L245" s="395"/>
      <c r="M245" s="395"/>
      <c r="N245" s="392"/>
    </row>
    <row r="246" spans="1:55" x14ac:dyDescent="0.2">
      <c r="B246" s="123"/>
      <c r="C246" s="91" t="s">
        <v>111</v>
      </c>
      <c r="D246" s="92">
        <v>0</v>
      </c>
      <c r="E246" s="93">
        <v>0</v>
      </c>
      <c r="F246" s="93">
        <v>0</v>
      </c>
      <c r="G246" s="94">
        <v>0</v>
      </c>
      <c r="H246" s="95">
        <v>0</v>
      </c>
      <c r="I246" s="96">
        <v>0</v>
      </c>
      <c r="J246" s="96">
        <v>0</v>
      </c>
      <c r="K246" s="97">
        <v>0</v>
      </c>
      <c r="L246" s="395"/>
      <c r="M246" s="395"/>
      <c r="N246" s="392"/>
    </row>
    <row r="247" spans="1:55" x14ac:dyDescent="0.2">
      <c r="B247" s="123"/>
      <c r="C247" s="91" t="s">
        <v>45</v>
      </c>
      <c r="D247" s="92">
        <v>0</v>
      </c>
      <c r="E247" s="93">
        <v>0</v>
      </c>
      <c r="F247" s="93">
        <v>0</v>
      </c>
      <c r="G247" s="94">
        <v>0</v>
      </c>
      <c r="H247" s="95">
        <v>0</v>
      </c>
      <c r="I247" s="96">
        <v>0</v>
      </c>
      <c r="J247" s="96">
        <v>0</v>
      </c>
      <c r="K247" s="97">
        <v>0</v>
      </c>
      <c r="L247" s="395"/>
      <c r="M247" s="395"/>
      <c r="N247" s="392"/>
    </row>
    <row r="248" spans="1:55" x14ac:dyDescent="0.2">
      <c r="B248" s="124"/>
      <c r="C248" s="101" t="s">
        <v>46</v>
      </c>
      <c r="D248" s="102">
        <v>0</v>
      </c>
      <c r="E248" s="103">
        <v>0</v>
      </c>
      <c r="F248" s="103">
        <v>0</v>
      </c>
      <c r="G248" s="104">
        <v>0</v>
      </c>
      <c r="H248" s="105">
        <v>0</v>
      </c>
      <c r="I248" s="106">
        <v>0</v>
      </c>
      <c r="J248" s="106">
        <v>0</v>
      </c>
      <c r="K248" s="107">
        <v>0</v>
      </c>
      <c r="L248" s="395"/>
      <c r="M248" s="395"/>
      <c r="N248" s="392"/>
    </row>
    <row r="249" spans="1:55" x14ac:dyDescent="0.2">
      <c r="B249" s="118"/>
      <c r="D249" s="89"/>
      <c r="E249" s="89"/>
      <c r="F249" s="89"/>
      <c r="G249" s="89"/>
      <c r="H249" s="89"/>
      <c r="I249" s="89"/>
      <c r="J249" s="89"/>
      <c r="K249" s="89"/>
      <c r="L249" s="394"/>
      <c r="M249" s="394"/>
    </row>
    <row r="250" spans="1:55" s="109" customFormat="1" ht="21" x14ac:dyDescent="0.2">
      <c r="A250" s="125"/>
      <c r="B250" s="110" t="s">
        <v>122</v>
      </c>
      <c r="C250" s="111"/>
      <c r="D250" s="374" t="s">
        <v>98</v>
      </c>
      <c r="E250" s="375"/>
      <c r="F250" s="375"/>
      <c r="G250" s="376"/>
      <c r="H250" s="377" t="s">
        <v>99</v>
      </c>
      <c r="I250" s="375"/>
      <c r="J250" s="375"/>
      <c r="K250" s="376"/>
      <c r="L250" s="395"/>
      <c r="M250" s="395"/>
      <c r="N250" s="392"/>
      <c r="O250" s="399"/>
      <c r="P250" s="399"/>
      <c r="Q250" s="399"/>
      <c r="R250" s="399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  <c r="AJ250" s="60"/>
      <c r="AK250" s="60"/>
      <c r="AL250" s="60"/>
      <c r="AM250" s="60"/>
      <c r="AN250" s="60"/>
      <c r="AO250" s="60"/>
      <c r="AP250" s="60"/>
      <c r="AQ250" s="60"/>
      <c r="AR250" s="60"/>
      <c r="AS250" s="60"/>
      <c r="AT250" s="60"/>
      <c r="AU250" s="60"/>
      <c r="AV250" s="60"/>
      <c r="AW250" s="60"/>
      <c r="AX250" s="60"/>
      <c r="AY250" s="60"/>
      <c r="AZ250" s="60"/>
      <c r="BA250" s="60"/>
      <c r="BB250" s="60"/>
      <c r="BC250" s="60"/>
    </row>
    <row r="251" spans="1:55" x14ac:dyDescent="0.2">
      <c r="A251" s="125"/>
      <c r="B251" s="119"/>
      <c r="C251" s="68" t="s">
        <v>105</v>
      </c>
      <c r="D251" s="77">
        <v>0</v>
      </c>
      <c r="E251" s="78">
        <v>0</v>
      </c>
      <c r="F251" s="78">
        <v>0</v>
      </c>
      <c r="G251" s="79">
        <v>0</v>
      </c>
      <c r="H251" s="120">
        <v>0</v>
      </c>
      <c r="I251" s="121">
        <v>0</v>
      </c>
      <c r="J251" s="121">
        <v>0</v>
      </c>
      <c r="K251" s="122">
        <v>0</v>
      </c>
      <c r="L251" s="393"/>
      <c r="M251" s="393"/>
      <c r="N251" s="405"/>
      <c r="R251" s="391">
        <v>578</v>
      </c>
      <c r="T251" s="61">
        <v>578</v>
      </c>
    </row>
    <row r="252" spans="1:55" x14ac:dyDescent="0.2">
      <c r="A252" s="125"/>
      <c r="B252" s="119"/>
      <c r="C252" s="70" t="s">
        <v>115</v>
      </c>
      <c r="D252" s="112">
        <v>0</v>
      </c>
      <c r="E252" s="113">
        <v>0</v>
      </c>
      <c r="F252" s="113">
        <v>0</v>
      </c>
      <c r="G252" s="114">
        <v>0</v>
      </c>
      <c r="H252" s="115">
        <v>0</v>
      </c>
      <c r="I252" s="116">
        <v>0</v>
      </c>
      <c r="J252" s="116">
        <v>0</v>
      </c>
      <c r="K252" s="117">
        <v>0</v>
      </c>
      <c r="L252" s="393"/>
      <c r="M252" s="393"/>
      <c r="N252" s="405"/>
    </row>
    <row r="253" spans="1:55" x14ac:dyDescent="0.2">
      <c r="A253" s="125"/>
      <c r="B253" s="119" t="s">
        <v>109</v>
      </c>
      <c r="C253" s="70" t="s">
        <v>110</v>
      </c>
      <c r="D253" s="77">
        <v>0</v>
      </c>
      <c r="E253" s="78">
        <v>0</v>
      </c>
      <c r="F253" s="78">
        <v>0</v>
      </c>
      <c r="G253" s="79">
        <v>0</v>
      </c>
      <c r="H253" s="80">
        <v>0</v>
      </c>
      <c r="I253" s="81">
        <v>0</v>
      </c>
      <c r="J253" s="81">
        <v>0</v>
      </c>
      <c r="K253" s="82">
        <v>0</v>
      </c>
      <c r="L253" s="393"/>
      <c r="M253" s="393"/>
      <c r="N253" s="405"/>
      <c r="R253" s="391">
        <v>593</v>
      </c>
      <c r="T253" s="61">
        <v>593</v>
      </c>
    </row>
    <row r="254" spans="1:55" x14ac:dyDescent="0.2">
      <c r="A254" s="125"/>
      <c r="B254" s="119"/>
      <c r="C254" s="70" t="s">
        <v>111</v>
      </c>
      <c r="D254" s="77">
        <v>0</v>
      </c>
      <c r="E254" s="78">
        <v>0</v>
      </c>
      <c r="F254" s="78">
        <v>0</v>
      </c>
      <c r="G254" s="79">
        <v>0</v>
      </c>
      <c r="H254" s="80">
        <v>0</v>
      </c>
      <c r="I254" s="81">
        <v>0</v>
      </c>
      <c r="J254" s="81">
        <v>0</v>
      </c>
      <c r="K254" s="82">
        <v>0</v>
      </c>
      <c r="L254" s="393"/>
      <c r="M254" s="393"/>
      <c r="N254" s="405"/>
      <c r="R254" s="391">
        <v>594</v>
      </c>
      <c r="T254" s="61">
        <v>594</v>
      </c>
    </row>
    <row r="255" spans="1:55" x14ac:dyDescent="0.2">
      <c r="A255" s="125">
        <v>20</v>
      </c>
      <c r="B255" s="119"/>
      <c r="C255" s="70" t="s">
        <v>45</v>
      </c>
      <c r="D255" s="77">
        <v>0</v>
      </c>
      <c r="E255" s="78">
        <v>0</v>
      </c>
      <c r="F255" s="78">
        <v>0</v>
      </c>
      <c r="G255" s="79">
        <v>0</v>
      </c>
      <c r="H255" s="80">
        <v>0</v>
      </c>
      <c r="I255" s="81">
        <v>0</v>
      </c>
      <c r="J255" s="81">
        <v>0</v>
      </c>
      <c r="K255" s="82">
        <v>0</v>
      </c>
      <c r="L255" s="393"/>
      <c r="M255" s="393"/>
      <c r="N255" s="405"/>
      <c r="R255" s="391">
        <v>595</v>
      </c>
      <c r="T255" s="61">
        <v>595</v>
      </c>
    </row>
    <row r="256" spans="1:55" x14ac:dyDescent="0.2">
      <c r="A256" s="125"/>
      <c r="B256" s="119"/>
      <c r="C256" s="70" t="s">
        <v>46</v>
      </c>
      <c r="D256" s="77">
        <v>0</v>
      </c>
      <c r="E256" s="78">
        <v>0</v>
      </c>
      <c r="F256" s="78">
        <v>0</v>
      </c>
      <c r="G256" s="79">
        <v>0</v>
      </c>
      <c r="H256" s="80">
        <v>0</v>
      </c>
      <c r="I256" s="81">
        <v>0</v>
      </c>
      <c r="J256" s="81">
        <v>0</v>
      </c>
      <c r="K256" s="82">
        <v>0</v>
      </c>
      <c r="L256" s="393"/>
      <c r="M256" s="393"/>
      <c r="N256" s="405"/>
      <c r="R256" s="391">
        <v>596</v>
      </c>
      <c r="T256" s="61">
        <v>596</v>
      </c>
    </row>
    <row r="257" spans="1:20" x14ac:dyDescent="0.2">
      <c r="A257" s="125"/>
      <c r="B257" s="123" t="s">
        <v>113</v>
      </c>
      <c r="C257" s="91" t="s">
        <v>110</v>
      </c>
      <c r="D257" s="92">
        <v>0</v>
      </c>
      <c r="E257" s="93">
        <v>0</v>
      </c>
      <c r="F257" s="93">
        <v>0</v>
      </c>
      <c r="G257" s="94">
        <v>0</v>
      </c>
      <c r="H257" s="95">
        <v>0</v>
      </c>
      <c r="I257" s="96">
        <v>0</v>
      </c>
      <c r="J257" s="96">
        <v>0</v>
      </c>
      <c r="K257" s="97">
        <v>0</v>
      </c>
      <c r="L257" s="395"/>
      <c r="M257" s="395"/>
      <c r="N257" s="392"/>
    </row>
    <row r="258" spans="1:20" x14ac:dyDescent="0.2">
      <c r="A258" s="125"/>
      <c r="B258" s="123"/>
      <c r="C258" s="91" t="s">
        <v>111</v>
      </c>
      <c r="D258" s="92">
        <v>0</v>
      </c>
      <c r="E258" s="93">
        <v>0</v>
      </c>
      <c r="F258" s="93">
        <v>0</v>
      </c>
      <c r="G258" s="94">
        <v>0</v>
      </c>
      <c r="H258" s="95">
        <v>0</v>
      </c>
      <c r="I258" s="96">
        <v>0</v>
      </c>
      <c r="J258" s="96">
        <v>0</v>
      </c>
      <c r="K258" s="97">
        <v>0</v>
      </c>
      <c r="L258" s="395"/>
      <c r="M258" s="395"/>
      <c r="N258" s="392"/>
    </row>
    <row r="259" spans="1:20" x14ac:dyDescent="0.2">
      <c r="A259" s="125"/>
      <c r="B259" s="123"/>
      <c r="C259" s="91" t="s">
        <v>45</v>
      </c>
      <c r="D259" s="92">
        <v>0</v>
      </c>
      <c r="E259" s="93">
        <v>0</v>
      </c>
      <c r="F259" s="93">
        <v>0</v>
      </c>
      <c r="G259" s="94">
        <v>0</v>
      </c>
      <c r="H259" s="95">
        <v>0</v>
      </c>
      <c r="I259" s="96">
        <v>0</v>
      </c>
      <c r="J259" s="96">
        <v>0</v>
      </c>
      <c r="K259" s="97">
        <v>0</v>
      </c>
      <c r="L259" s="395"/>
      <c r="M259" s="395"/>
      <c r="N259" s="392"/>
    </row>
    <row r="260" spans="1:20" x14ac:dyDescent="0.2">
      <c r="A260" s="125"/>
      <c r="B260" s="124"/>
      <c r="C260" s="101" t="s">
        <v>46</v>
      </c>
      <c r="D260" s="102">
        <v>0</v>
      </c>
      <c r="E260" s="103">
        <v>0</v>
      </c>
      <c r="F260" s="103">
        <v>0</v>
      </c>
      <c r="G260" s="104">
        <v>0</v>
      </c>
      <c r="H260" s="105">
        <v>0</v>
      </c>
      <c r="I260" s="106">
        <v>0</v>
      </c>
      <c r="J260" s="106">
        <v>0</v>
      </c>
      <c r="K260" s="107">
        <v>0</v>
      </c>
      <c r="L260" s="395"/>
      <c r="M260" s="395"/>
      <c r="N260" s="392"/>
    </row>
    <row r="261" spans="1:20" x14ac:dyDescent="0.2">
      <c r="A261" s="125"/>
      <c r="B261" s="108"/>
      <c r="C261" s="109"/>
      <c r="D261" s="89"/>
      <c r="E261" s="89"/>
      <c r="F261" s="89"/>
      <c r="G261" s="89"/>
      <c r="H261" s="89"/>
      <c r="I261" s="89"/>
      <c r="J261" s="89"/>
      <c r="K261" s="89"/>
      <c r="L261" s="395"/>
      <c r="M261" s="395"/>
      <c r="N261" s="392"/>
    </row>
    <row r="262" spans="1:20" ht="22.5" customHeight="1" x14ac:dyDescent="0.35">
      <c r="A262" s="125"/>
      <c r="B262" s="364" t="s">
        <v>122</v>
      </c>
      <c r="C262" s="365"/>
      <c r="D262" s="366" t="s">
        <v>98</v>
      </c>
      <c r="E262" s="367"/>
      <c r="F262" s="367"/>
      <c r="G262" s="368"/>
      <c r="H262" s="369" t="s">
        <v>99</v>
      </c>
      <c r="I262" s="370"/>
      <c r="J262" s="370"/>
      <c r="K262" s="371"/>
      <c r="L262" s="394"/>
      <c r="M262" s="394"/>
    </row>
    <row r="263" spans="1:20" x14ac:dyDescent="0.2">
      <c r="A263" s="125"/>
      <c r="B263" s="67"/>
      <c r="C263" s="68" t="s">
        <v>105</v>
      </c>
      <c r="D263" s="126">
        <v>0</v>
      </c>
      <c r="E263" s="127">
        <v>0</v>
      </c>
      <c r="F263" s="127">
        <v>0</v>
      </c>
      <c r="G263" s="127">
        <v>0</v>
      </c>
      <c r="H263" s="120">
        <v>0</v>
      </c>
      <c r="I263" s="121">
        <v>0</v>
      </c>
      <c r="J263" s="121">
        <v>0</v>
      </c>
      <c r="K263" s="122">
        <v>0</v>
      </c>
      <c r="L263" s="393"/>
      <c r="M263" s="393"/>
      <c r="N263" s="405"/>
      <c r="R263" s="391">
        <v>605</v>
      </c>
      <c r="T263" s="61">
        <v>605</v>
      </c>
    </row>
    <row r="264" spans="1:20" x14ac:dyDescent="0.2">
      <c r="A264" s="125"/>
      <c r="B264" s="69"/>
      <c r="C264" s="70" t="s">
        <v>115</v>
      </c>
      <c r="D264" s="112">
        <v>0</v>
      </c>
      <c r="E264" s="113">
        <v>0</v>
      </c>
      <c r="F264" s="113">
        <v>0</v>
      </c>
      <c r="G264" s="113">
        <v>0</v>
      </c>
      <c r="H264" s="115">
        <v>0</v>
      </c>
      <c r="I264" s="116">
        <v>0</v>
      </c>
      <c r="J264" s="116">
        <v>0</v>
      </c>
      <c r="K264" s="117">
        <v>0</v>
      </c>
      <c r="L264" s="393"/>
      <c r="M264" s="393"/>
      <c r="N264" s="405"/>
    </row>
    <row r="265" spans="1:20" x14ac:dyDescent="0.2">
      <c r="A265" s="125"/>
      <c r="B265" s="69" t="s">
        <v>109</v>
      </c>
      <c r="C265" s="70" t="s">
        <v>110</v>
      </c>
      <c r="D265" s="77">
        <v>0</v>
      </c>
      <c r="E265" s="78">
        <v>0</v>
      </c>
      <c r="F265" s="78">
        <v>0</v>
      </c>
      <c r="G265" s="78">
        <v>0</v>
      </c>
      <c r="H265" s="80">
        <v>0</v>
      </c>
      <c r="I265" s="81">
        <v>0</v>
      </c>
      <c r="J265" s="81">
        <v>0</v>
      </c>
      <c r="K265" s="82">
        <v>0</v>
      </c>
      <c r="L265" s="393"/>
      <c r="M265" s="393"/>
      <c r="N265" s="405"/>
      <c r="R265" s="391">
        <v>621</v>
      </c>
      <c r="T265" s="61">
        <v>621</v>
      </c>
    </row>
    <row r="266" spans="1:20" x14ac:dyDescent="0.2">
      <c r="A266" s="125"/>
      <c r="B266" s="69"/>
      <c r="C266" s="70" t="s">
        <v>111</v>
      </c>
      <c r="D266" s="77">
        <v>0</v>
      </c>
      <c r="E266" s="78">
        <v>0</v>
      </c>
      <c r="F266" s="78">
        <v>0</v>
      </c>
      <c r="G266" s="78">
        <v>0</v>
      </c>
      <c r="H266" s="80">
        <v>0</v>
      </c>
      <c r="I266" s="81">
        <v>0</v>
      </c>
      <c r="J266" s="81">
        <v>0</v>
      </c>
      <c r="K266" s="82">
        <v>0</v>
      </c>
      <c r="L266" s="393"/>
      <c r="M266" s="393"/>
      <c r="N266" s="405"/>
      <c r="R266" s="391">
        <v>622</v>
      </c>
      <c r="T266" s="61">
        <v>622</v>
      </c>
    </row>
    <row r="267" spans="1:20" x14ac:dyDescent="0.2">
      <c r="A267" s="125">
        <v>21</v>
      </c>
      <c r="B267" s="69"/>
      <c r="C267" s="70" t="s">
        <v>45</v>
      </c>
      <c r="D267" s="77">
        <v>0</v>
      </c>
      <c r="E267" s="78">
        <v>0</v>
      </c>
      <c r="F267" s="78">
        <v>0</v>
      </c>
      <c r="G267" s="78">
        <v>0</v>
      </c>
      <c r="H267" s="80">
        <v>0</v>
      </c>
      <c r="I267" s="81">
        <v>0</v>
      </c>
      <c r="J267" s="81">
        <v>0</v>
      </c>
      <c r="K267" s="82">
        <v>0</v>
      </c>
      <c r="L267" s="393"/>
      <c r="M267" s="393"/>
      <c r="N267" s="405"/>
      <c r="R267" s="391">
        <v>623</v>
      </c>
      <c r="T267" s="61">
        <v>623</v>
      </c>
    </row>
    <row r="268" spans="1:20" x14ac:dyDescent="0.2">
      <c r="A268" s="125"/>
      <c r="B268" s="69"/>
      <c r="C268" s="70" t="s">
        <v>46</v>
      </c>
      <c r="D268" s="77">
        <v>0</v>
      </c>
      <c r="E268" s="78">
        <v>0</v>
      </c>
      <c r="F268" s="78">
        <v>0</v>
      </c>
      <c r="G268" s="78">
        <v>0</v>
      </c>
      <c r="H268" s="80">
        <v>0</v>
      </c>
      <c r="I268" s="81">
        <v>0</v>
      </c>
      <c r="J268" s="81">
        <v>0</v>
      </c>
      <c r="K268" s="82">
        <v>0</v>
      </c>
      <c r="L268" s="393"/>
      <c r="M268" s="393"/>
      <c r="N268" s="405"/>
      <c r="R268" s="391">
        <v>623</v>
      </c>
      <c r="T268" s="61">
        <v>623</v>
      </c>
    </row>
    <row r="269" spans="1:20" x14ac:dyDescent="0.2">
      <c r="A269" s="125"/>
      <c r="B269" s="90" t="s">
        <v>113</v>
      </c>
      <c r="C269" s="91" t="s">
        <v>110</v>
      </c>
      <c r="D269" s="92">
        <v>0</v>
      </c>
      <c r="E269" s="93">
        <v>0</v>
      </c>
      <c r="F269" s="93">
        <v>0</v>
      </c>
      <c r="G269" s="93">
        <v>0</v>
      </c>
      <c r="H269" s="95">
        <v>0</v>
      </c>
      <c r="I269" s="96">
        <v>0</v>
      </c>
      <c r="J269" s="96">
        <v>0</v>
      </c>
      <c r="K269" s="97">
        <v>0</v>
      </c>
      <c r="L269" s="395"/>
      <c r="M269" s="395"/>
      <c r="N269" s="392"/>
    </row>
    <row r="270" spans="1:20" x14ac:dyDescent="0.2">
      <c r="A270" s="125"/>
      <c r="B270" s="90"/>
      <c r="C270" s="91" t="s">
        <v>111</v>
      </c>
      <c r="D270" s="92">
        <v>0</v>
      </c>
      <c r="E270" s="93">
        <v>0</v>
      </c>
      <c r="F270" s="93">
        <v>0</v>
      </c>
      <c r="G270" s="93">
        <v>0</v>
      </c>
      <c r="H270" s="95">
        <v>0</v>
      </c>
      <c r="I270" s="96">
        <v>0</v>
      </c>
      <c r="J270" s="96">
        <v>0</v>
      </c>
      <c r="K270" s="97">
        <v>0</v>
      </c>
      <c r="L270" s="395"/>
      <c r="M270" s="395"/>
      <c r="N270" s="392"/>
    </row>
    <row r="271" spans="1:20" x14ac:dyDescent="0.2">
      <c r="A271" s="125"/>
      <c r="B271" s="90"/>
      <c r="C271" s="91" t="s">
        <v>45</v>
      </c>
      <c r="D271" s="92">
        <v>0</v>
      </c>
      <c r="E271" s="93">
        <v>0</v>
      </c>
      <c r="F271" s="93">
        <v>0</v>
      </c>
      <c r="G271" s="93">
        <v>0</v>
      </c>
      <c r="H271" s="95">
        <v>0</v>
      </c>
      <c r="I271" s="96">
        <v>0</v>
      </c>
      <c r="J271" s="96">
        <v>0</v>
      </c>
      <c r="K271" s="97">
        <v>0</v>
      </c>
      <c r="L271" s="395"/>
      <c r="M271" s="395"/>
      <c r="N271" s="392"/>
    </row>
    <row r="272" spans="1:20" x14ac:dyDescent="0.2">
      <c r="A272" s="125"/>
      <c r="B272" s="100"/>
      <c r="C272" s="101" t="s">
        <v>46</v>
      </c>
      <c r="D272" s="102">
        <v>0</v>
      </c>
      <c r="E272" s="103">
        <v>0</v>
      </c>
      <c r="F272" s="103">
        <v>0</v>
      </c>
      <c r="G272" s="103">
        <v>0</v>
      </c>
      <c r="H272" s="105">
        <v>0</v>
      </c>
      <c r="I272" s="106">
        <v>0</v>
      </c>
      <c r="J272" s="106">
        <v>0</v>
      </c>
      <c r="K272" s="107">
        <v>0</v>
      </c>
      <c r="L272" s="395"/>
      <c r="M272" s="395"/>
      <c r="N272" s="392"/>
    </row>
    <row r="273" spans="1:55" ht="13.5" customHeight="1" x14ac:dyDescent="0.2">
      <c r="A273" s="125"/>
      <c r="B273" s="128"/>
      <c r="C273" s="129"/>
      <c r="D273" s="362"/>
      <c r="E273" s="363"/>
      <c r="F273" s="363"/>
      <c r="G273" s="363"/>
      <c r="H273" s="362"/>
      <c r="I273" s="363"/>
      <c r="J273" s="363"/>
      <c r="K273" s="363"/>
      <c r="L273" s="393"/>
      <c r="M273" s="393"/>
      <c r="N273" s="405"/>
    </row>
    <row r="274" spans="1:55" s="109" customFormat="1" ht="21" x14ac:dyDescent="0.35">
      <c r="A274" s="125"/>
      <c r="B274" s="364" t="s">
        <v>122</v>
      </c>
      <c r="C274" s="365"/>
      <c r="D274" s="366" t="s">
        <v>98</v>
      </c>
      <c r="E274" s="367"/>
      <c r="F274" s="367"/>
      <c r="G274" s="368"/>
      <c r="H274" s="369" t="s">
        <v>99</v>
      </c>
      <c r="I274" s="370"/>
      <c r="J274" s="370"/>
      <c r="K274" s="371"/>
      <c r="L274" s="400"/>
      <c r="M274" s="400"/>
      <c r="N274" s="399"/>
      <c r="O274" s="399"/>
      <c r="P274" s="399"/>
      <c r="Q274" s="399"/>
      <c r="R274" s="399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  <c r="AJ274" s="60"/>
      <c r="AK274" s="60"/>
      <c r="AL274" s="60"/>
      <c r="AM274" s="60"/>
      <c r="AN274" s="60"/>
      <c r="AO274" s="60"/>
      <c r="AP274" s="60"/>
      <c r="AQ274" s="60"/>
      <c r="AR274" s="60"/>
      <c r="AS274" s="60"/>
      <c r="AT274" s="60"/>
      <c r="AU274" s="60"/>
      <c r="AV274" s="60"/>
      <c r="AW274" s="60"/>
      <c r="AX274" s="60"/>
      <c r="AY274" s="60"/>
      <c r="AZ274" s="60"/>
      <c r="BA274" s="60"/>
      <c r="BB274" s="60"/>
      <c r="BC274" s="60"/>
    </row>
    <row r="275" spans="1:55" x14ac:dyDescent="0.2">
      <c r="B275" s="67"/>
      <c r="C275" s="68" t="s">
        <v>105</v>
      </c>
      <c r="D275" s="126">
        <v>0</v>
      </c>
      <c r="E275" s="127">
        <v>0</v>
      </c>
      <c r="F275" s="127">
        <v>0</v>
      </c>
      <c r="G275" s="127">
        <v>0</v>
      </c>
      <c r="H275" s="120">
        <v>0</v>
      </c>
      <c r="I275" s="121">
        <v>0</v>
      </c>
      <c r="J275" s="121">
        <v>0</v>
      </c>
      <c r="K275" s="122">
        <v>0</v>
      </c>
      <c r="L275" s="393"/>
      <c r="M275" s="393"/>
      <c r="N275" s="405"/>
      <c r="R275" s="391">
        <v>632</v>
      </c>
      <c r="T275" s="61">
        <v>632</v>
      </c>
    </row>
    <row r="276" spans="1:55" x14ac:dyDescent="0.2">
      <c r="B276" s="69"/>
      <c r="C276" s="70" t="s">
        <v>115</v>
      </c>
      <c r="D276" s="112">
        <v>0</v>
      </c>
      <c r="E276" s="113">
        <v>0</v>
      </c>
      <c r="F276" s="113">
        <v>0</v>
      </c>
      <c r="G276" s="113">
        <v>0</v>
      </c>
      <c r="H276" s="115">
        <v>0</v>
      </c>
      <c r="I276" s="116">
        <v>0</v>
      </c>
      <c r="J276" s="116">
        <v>0</v>
      </c>
      <c r="K276" s="117">
        <v>0</v>
      </c>
      <c r="L276" s="393"/>
      <c r="M276" s="393"/>
      <c r="N276" s="405"/>
    </row>
    <row r="277" spans="1:55" x14ac:dyDescent="0.2">
      <c r="B277" s="69" t="s">
        <v>109</v>
      </c>
      <c r="C277" s="70" t="s">
        <v>110</v>
      </c>
      <c r="D277" s="77">
        <v>0</v>
      </c>
      <c r="E277" s="78">
        <v>0</v>
      </c>
      <c r="F277" s="78">
        <v>0</v>
      </c>
      <c r="G277" s="78">
        <v>0</v>
      </c>
      <c r="H277" s="80">
        <v>0</v>
      </c>
      <c r="I277" s="81">
        <v>0</v>
      </c>
      <c r="J277" s="81">
        <v>0</v>
      </c>
      <c r="K277" s="82">
        <v>0</v>
      </c>
      <c r="L277" s="393"/>
      <c r="M277" s="393"/>
      <c r="N277" s="405"/>
      <c r="R277" s="391">
        <v>648</v>
      </c>
      <c r="T277" s="61">
        <v>648</v>
      </c>
    </row>
    <row r="278" spans="1:55" x14ac:dyDescent="0.2">
      <c r="B278" s="69"/>
      <c r="C278" s="70" t="s">
        <v>111</v>
      </c>
      <c r="D278" s="77">
        <v>0</v>
      </c>
      <c r="E278" s="78">
        <v>0</v>
      </c>
      <c r="F278" s="78">
        <v>0</v>
      </c>
      <c r="G278" s="78">
        <v>0</v>
      </c>
      <c r="H278" s="80">
        <v>0</v>
      </c>
      <c r="I278" s="81">
        <v>0</v>
      </c>
      <c r="J278" s="81">
        <v>0</v>
      </c>
      <c r="K278" s="82">
        <v>0</v>
      </c>
      <c r="L278" s="393"/>
      <c r="M278" s="393"/>
      <c r="N278" s="405"/>
      <c r="R278" s="391">
        <v>649</v>
      </c>
      <c r="T278" s="61">
        <v>649</v>
      </c>
    </row>
    <row r="279" spans="1:55" x14ac:dyDescent="0.2">
      <c r="A279" s="57">
        <v>22</v>
      </c>
      <c r="B279" s="69"/>
      <c r="C279" s="70" t="s">
        <v>45</v>
      </c>
      <c r="D279" s="77">
        <v>0</v>
      </c>
      <c r="E279" s="78">
        <v>0</v>
      </c>
      <c r="F279" s="78">
        <v>0</v>
      </c>
      <c r="G279" s="78">
        <v>0</v>
      </c>
      <c r="H279" s="80">
        <v>0</v>
      </c>
      <c r="I279" s="81">
        <v>0</v>
      </c>
      <c r="J279" s="81">
        <v>0</v>
      </c>
      <c r="K279" s="82">
        <v>0</v>
      </c>
      <c r="L279" s="393"/>
      <c r="M279" s="393"/>
      <c r="N279" s="405"/>
      <c r="R279" s="391">
        <v>650</v>
      </c>
      <c r="T279" s="61">
        <v>650</v>
      </c>
    </row>
    <row r="280" spans="1:55" x14ac:dyDescent="0.2">
      <c r="B280" s="69"/>
      <c r="C280" s="70" t="s">
        <v>46</v>
      </c>
      <c r="D280" s="77">
        <v>0</v>
      </c>
      <c r="E280" s="78">
        <v>0</v>
      </c>
      <c r="F280" s="78">
        <v>0</v>
      </c>
      <c r="G280" s="78">
        <v>0</v>
      </c>
      <c r="H280" s="80">
        <v>0</v>
      </c>
      <c r="I280" s="81">
        <v>0</v>
      </c>
      <c r="J280" s="81">
        <v>0</v>
      </c>
      <c r="K280" s="82">
        <v>0</v>
      </c>
      <c r="L280" s="393"/>
      <c r="M280" s="393"/>
      <c r="N280" s="405"/>
      <c r="R280" s="391">
        <v>650</v>
      </c>
      <c r="T280" s="61">
        <v>650</v>
      </c>
    </row>
    <row r="281" spans="1:55" x14ac:dyDescent="0.2">
      <c r="B281" s="90" t="s">
        <v>113</v>
      </c>
      <c r="C281" s="91" t="s">
        <v>110</v>
      </c>
      <c r="D281" s="92">
        <v>0</v>
      </c>
      <c r="E281" s="93">
        <v>0</v>
      </c>
      <c r="F281" s="93">
        <v>0</v>
      </c>
      <c r="G281" s="93">
        <v>0</v>
      </c>
      <c r="H281" s="95">
        <v>0</v>
      </c>
      <c r="I281" s="96">
        <v>0</v>
      </c>
      <c r="J281" s="96">
        <v>0</v>
      </c>
      <c r="K281" s="97">
        <v>0</v>
      </c>
      <c r="L281" s="395"/>
      <c r="M281" s="395"/>
      <c r="N281" s="392"/>
    </row>
    <row r="282" spans="1:55" x14ac:dyDescent="0.2">
      <c r="B282" s="90"/>
      <c r="C282" s="91" t="s">
        <v>111</v>
      </c>
      <c r="D282" s="92">
        <v>0</v>
      </c>
      <c r="E282" s="93">
        <v>0</v>
      </c>
      <c r="F282" s="93">
        <v>0</v>
      </c>
      <c r="G282" s="93">
        <v>0</v>
      </c>
      <c r="H282" s="95">
        <v>0</v>
      </c>
      <c r="I282" s="96">
        <v>0</v>
      </c>
      <c r="J282" s="96">
        <v>0</v>
      </c>
      <c r="K282" s="97">
        <v>0</v>
      </c>
      <c r="L282" s="395"/>
      <c r="M282" s="395"/>
      <c r="N282" s="392"/>
    </row>
    <row r="283" spans="1:55" x14ac:dyDescent="0.2">
      <c r="B283" s="90"/>
      <c r="C283" s="91" t="s">
        <v>45</v>
      </c>
      <c r="D283" s="92">
        <v>0</v>
      </c>
      <c r="E283" s="93">
        <v>0</v>
      </c>
      <c r="F283" s="93">
        <v>0</v>
      </c>
      <c r="G283" s="93">
        <v>0</v>
      </c>
      <c r="H283" s="95">
        <v>0</v>
      </c>
      <c r="I283" s="96">
        <v>0</v>
      </c>
      <c r="J283" s="96">
        <v>0</v>
      </c>
      <c r="K283" s="97">
        <v>0</v>
      </c>
      <c r="L283" s="395"/>
      <c r="M283" s="395"/>
      <c r="N283" s="392"/>
    </row>
    <row r="284" spans="1:55" x14ac:dyDescent="0.2">
      <c r="B284" s="100"/>
      <c r="C284" s="101" t="s">
        <v>46</v>
      </c>
      <c r="D284" s="102">
        <v>0</v>
      </c>
      <c r="E284" s="103">
        <v>0</v>
      </c>
      <c r="F284" s="103">
        <v>0</v>
      </c>
      <c r="G284" s="103">
        <v>0</v>
      </c>
      <c r="H284" s="105">
        <v>0</v>
      </c>
      <c r="I284" s="106">
        <v>0</v>
      </c>
      <c r="J284" s="106">
        <v>0</v>
      </c>
      <c r="K284" s="107">
        <v>0</v>
      </c>
      <c r="L284" s="395"/>
      <c r="M284" s="395"/>
      <c r="N284" s="392"/>
    </row>
    <row r="285" spans="1:55" ht="21" x14ac:dyDescent="0.2">
      <c r="B285" s="128"/>
      <c r="C285" s="129"/>
      <c r="D285" s="362"/>
      <c r="E285" s="363"/>
      <c r="F285" s="363"/>
      <c r="G285" s="363"/>
      <c r="H285" s="362"/>
      <c r="I285" s="363"/>
      <c r="J285" s="363"/>
      <c r="K285" s="363"/>
      <c r="L285" s="394"/>
      <c r="M285" s="394"/>
    </row>
    <row r="286" spans="1:55" s="109" customFormat="1" ht="21" x14ac:dyDescent="0.35">
      <c r="A286" s="57"/>
      <c r="B286" s="364" t="s">
        <v>122</v>
      </c>
      <c r="C286" s="365"/>
      <c r="D286" s="366" t="s">
        <v>98</v>
      </c>
      <c r="E286" s="367"/>
      <c r="F286" s="367"/>
      <c r="G286" s="368"/>
      <c r="H286" s="369" t="s">
        <v>99</v>
      </c>
      <c r="I286" s="370"/>
      <c r="J286" s="370"/>
      <c r="K286" s="371"/>
      <c r="L286" s="400"/>
      <c r="M286" s="400"/>
      <c r="N286" s="399"/>
      <c r="O286" s="399"/>
      <c r="P286" s="399"/>
      <c r="Q286" s="399"/>
      <c r="R286" s="399"/>
      <c r="S286" s="60"/>
      <c r="T286" s="60"/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  <c r="AJ286" s="60"/>
      <c r="AK286" s="60"/>
      <c r="AL286" s="60"/>
      <c r="AM286" s="60"/>
      <c r="AN286" s="60"/>
      <c r="AO286" s="60"/>
      <c r="AP286" s="60"/>
      <c r="AQ286" s="60"/>
      <c r="AR286" s="60"/>
      <c r="AS286" s="60"/>
      <c r="AT286" s="60"/>
      <c r="AU286" s="60"/>
      <c r="AV286" s="60"/>
      <c r="AW286" s="60"/>
      <c r="AX286" s="60"/>
      <c r="AY286" s="60"/>
      <c r="AZ286" s="60"/>
      <c r="BA286" s="60"/>
      <c r="BB286" s="60"/>
      <c r="BC286" s="60"/>
    </row>
    <row r="287" spans="1:55" x14ac:dyDescent="0.2">
      <c r="B287" s="67"/>
      <c r="C287" s="68" t="s">
        <v>105</v>
      </c>
      <c r="D287" s="126">
        <v>0</v>
      </c>
      <c r="E287" s="127">
        <v>0</v>
      </c>
      <c r="F287" s="127">
        <v>0</v>
      </c>
      <c r="G287" s="127">
        <v>0</v>
      </c>
      <c r="H287" s="120">
        <v>0</v>
      </c>
      <c r="I287" s="121">
        <v>0</v>
      </c>
      <c r="J287" s="121">
        <v>0</v>
      </c>
      <c r="K287" s="122">
        <v>0</v>
      </c>
      <c r="L287" s="393"/>
      <c r="M287" s="393"/>
      <c r="N287" s="405"/>
      <c r="R287" s="391">
        <v>659</v>
      </c>
      <c r="T287" s="61">
        <v>659</v>
      </c>
    </row>
    <row r="288" spans="1:55" x14ac:dyDescent="0.2">
      <c r="B288" s="69"/>
      <c r="C288" s="70" t="s">
        <v>115</v>
      </c>
      <c r="D288" s="112">
        <v>0</v>
      </c>
      <c r="E288" s="113">
        <v>0</v>
      </c>
      <c r="F288" s="113">
        <v>0</v>
      </c>
      <c r="G288" s="113">
        <v>0</v>
      </c>
      <c r="H288" s="115">
        <v>0</v>
      </c>
      <c r="I288" s="116">
        <v>0</v>
      </c>
      <c r="J288" s="116">
        <v>0</v>
      </c>
      <c r="K288" s="117">
        <v>0</v>
      </c>
      <c r="L288" s="393"/>
      <c r="M288" s="393"/>
      <c r="N288" s="405"/>
    </row>
    <row r="289" spans="1:55" x14ac:dyDescent="0.2">
      <c r="B289" s="69" t="s">
        <v>109</v>
      </c>
      <c r="C289" s="70" t="s">
        <v>110</v>
      </c>
      <c r="D289" s="77">
        <v>0</v>
      </c>
      <c r="E289" s="78">
        <v>0</v>
      </c>
      <c r="F289" s="78">
        <v>0</v>
      </c>
      <c r="G289" s="78">
        <v>0</v>
      </c>
      <c r="H289" s="80">
        <v>0</v>
      </c>
      <c r="I289" s="81">
        <v>0</v>
      </c>
      <c r="J289" s="81">
        <v>0</v>
      </c>
      <c r="K289" s="82">
        <v>0</v>
      </c>
      <c r="L289" s="393"/>
      <c r="M289" s="393"/>
      <c r="N289" s="405"/>
      <c r="R289" s="391">
        <v>675</v>
      </c>
      <c r="T289" s="61">
        <v>675</v>
      </c>
    </row>
    <row r="290" spans="1:55" x14ac:dyDescent="0.2">
      <c r="B290" s="69"/>
      <c r="C290" s="70" t="s">
        <v>111</v>
      </c>
      <c r="D290" s="77">
        <v>0</v>
      </c>
      <c r="E290" s="78">
        <v>0</v>
      </c>
      <c r="F290" s="78">
        <v>0</v>
      </c>
      <c r="G290" s="78">
        <v>0</v>
      </c>
      <c r="H290" s="80">
        <v>0</v>
      </c>
      <c r="I290" s="81">
        <v>0</v>
      </c>
      <c r="J290" s="81">
        <v>0</v>
      </c>
      <c r="K290" s="82">
        <v>0</v>
      </c>
      <c r="L290" s="393"/>
      <c r="M290" s="393"/>
      <c r="N290" s="405"/>
      <c r="R290" s="391">
        <v>676</v>
      </c>
      <c r="T290" s="61">
        <v>676</v>
      </c>
    </row>
    <row r="291" spans="1:55" x14ac:dyDescent="0.2">
      <c r="A291" s="57">
        <v>23</v>
      </c>
      <c r="B291" s="69"/>
      <c r="C291" s="70" t="s">
        <v>45</v>
      </c>
      <c r="D291" s="77">
        <v>0</v>
      </c>
      <c r="E291" s="78">
        <v>0</v>
      </c>
      <c r="F291" s="78">
        <v>0</v>
      </c>
      <c r="G291" s="78">
        <v>0</v>
      </c>
      <c r="H291" s="80">
        <v>0</v>
      </c>
      <c r="I291" s="81">
        <v>0</v>
      </c>
      <c r="J291" s="81">
        <v>0</v>
      </c>
      <c r="K291" s="82">
        <v>0</v>
      </c>
      <c r="L291" s="393"/>
      <c r="M291" s="393"/>
      <c r="N291" s="405"/>
      <c r="R291" s="391">
        <v>677</v>
      </c>
      <c r="T291" s="61">
        <v>677</v>
      </c>
    </row>
    <row r="292" spans="1:55" x14ac:dyDescent="0.2">
      <c r="B292" s="69"/>
      <c r="C292" s="70" t="s">
        <v>46</v>
      </c>
      <c r="D292" s="77">
        <v>0</v>
      </c>
      <c r="E292" s="78">
        <v>0</v>
      </c>
      <c r="F292" s="78">
        <v>0</v>
      </c>
      <c r="G292" s="78">
        <v>0</v>
      </c>
      <c r="H292" s="80">
        <v>0</v>
      </c>
      <c r="I292" s="81">
        <v>0</v>
      </c>
      <c r="J292" s="81">
        <v>0</v>
      </c>
      <c r="K292" s="82">
        <v>0</v>
      </c>
      <c r="L292" s="393"/>
      <c r="M292" s="393"/>
      <c r="N292" s="405"/>
      <c r="R292" s="391">
        <v>677</v>
      </c>
      <c r="T292" s="61">
        <v>677</v>
      </c>
    </row>
    <row r="293" spans="1:55" x14ac:dyDescent="0.2">
      <c r="B293" s="90" t="s">
        <v>113</v>
      </c>
      <c r="C293" s="91" t="s">
        <v>110</v>
      </c>
      <c r="D293" s="92">
        <v>0</v>
      </c>
      <c r="E293" s="93">
        <v>0</v>
      </c>
      <c r="F293" s="93">
        <v>0</v>
      </c>
      <c r="G293" s="93">
        <v>0</v>
      </c>
      <c r="H293" s="95">
        <v>0</v>
      </c>
      <c r="I293" s="96">
        <v>0</v>
      </c>
      <c r="J293" s="96">
        <v>0</v>
      </c>
      <c r="K293" s="97">
        <v>0</v>
      </c>
      <c r="L293" s="395"/>
      <c r="M293" s="395"/>
      <c r="N293" s="392"/>
    </row>
    <row r="294" spans="1:55" x14ac:dyDescent="0.2">
      <c r="B294" s="90"/>
      <c r="C294" s="91" t="s">
        <v>111</v>
      </c>
      <c r="D294" s="92">
        <v>0</v>
      </c>
      <c r="E294" s="93">
        <v>0</v>
      </c>
      <c r="F294" s="93">
        <v>0</v>
      </c>
      <c r="G294" s="93">
        <v>0</v>
      </c>
      <c r="H294" s="95">
        <v>0</v>
      </c>
      <c r="I294" s="96">
        <v>0</v>
      </c>
      <c r="J294" s="96">
        <v>0</v>
      </c>
      <c r="K294" s="97">
        <v>0</v>
      </c>
      <c r="L294" s="395"/>
      <c r="M294" s="395"/>
      <c r="N294" s="392"/>
    </row>
    <row r="295" spans="1:55" x14ac:dyDescent="0.2">
      <c r="B295" s="90"/>
      <c r="C295" s="91" t="s">
        <v>45</v>
      </c>
      <c r="D295" s="92">
        <v>0</v>
      </c>
      <c r="E295" s="93">
        <v>0</v>
      </c>
      <c r="F295" s="93">
        <v>0</v>
      </c>
      <c r="G295" s="93">
        <v>0</v>
      </c>
      <c r="H295" s="95">
        <v>0</v>
      </c>
      <c r="I295" s="96">
        <v>0</v>
      </c>
      <c r="J295" s="96">
        <v>0</v>
      </c>
      <c r="K295" s="97">
        <v>0</v>
      </c>
      <c r="L295" s="395"/>
      <c r="M295" s="395"/>
      <c r="N295" s="392"/>
    </row>
    <row r="296" spans="1:55" x14ac:dyDescent="0.2">
      <c r="B296" s="100"/>
      <c r="C296" s="101" t="s">
        <v>46</v>
      </c>
      <c r="D296" s="102">
        <v>0</v>
      </c>
      <c r="E296" s="103">
        <v>0</v>
      </c>
      <c r="F296" s="103">
        <v>0</v>
      </c>
      <c r="G296" s="103">
        <v>0</v>
      </c>
      <c r="H296" s="105">
        <v>0</v>
      </c>
      <c r="I296" s="106">
        <v>0</v>
      </c>
      <c r="J296" s="106">
        <v>0</v>
      </c>
      <c r="K296" s="107">
        <v>0</v>
      </c>
      <c r="L296" s="395"/>
      <c r="M296" s="395"/>
      <c r="N296" s="392"/>
    </row>
    <row r="297" spans="1:55" ht="21" x14ac:dyDescent="0.2">
      <c r="B297" s="128"/>
      <c r="C297" s="129"/>
      <c r="D297" s="362"/>
      <c r="E297" s="363"/>
      <c r="F297" s="363"/>
      <c r="G297" s="363"/>
      <c r="H297" s="362"/>
      <c r="I297" s="363"/>
      <c r="J297" s="363"/>
      <c r="K297" s="363"/>
      <c r="L297" s="394"/>
      <c r="M297" s="394"/>
    </row>
    <row r="298" spans="1:55" s="109" customFormat="1" ht="21" x14ac:dyDescent="0.35">
      <c r="A298" s="57"/>
      <c r="B298" s="364" t="s">
        <v>122</v>
      </c>
      <c r="C298" s="365"/>
      <c r="D298" s="366" t="s">
        <v>98</v>
      </c>
      <c r="E298" s="367"/>
      <c r="F298" s="367"/>
      <c r="G298" s="368"/>
      <c r="H298" s="369" t="s">
        <v>99</v>
      </c>
      <c r="I298" s="370"/>
      <c r="J298" s="370"/>
      <c r="K298" s="371"/>
      <c r="L298" s="400"/>
      <c r="M298" s="400"/>
      <c r="N298" s="399"/>
      <c r="O298" s="399"/>
      <c r="P298" s="399"/>
      <c r="Q298" s="399"/>
      <c r="R298" s="399"/>
      <c r="S298" s="60"/>
      <c r="T298" s="60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  <c r="AI298" s="60"/>
      <c r="AJ298" s="60"/>
      <c r="AK298" s="60"/>
      <c r="AL298" s="60"/>
      <c r="AM298" s="60"/>
      <c r="AN298" s="60"/>
      <c r="AO298" s="60"/>
      <c r="AP298" s="60"/>
      <c r="AQ298" s="60"/>
      <c r="AR298" s="60"/>
      <c r="AS298" s="60"/>
      <c r="AT298" s="60"/>
      <c r="AU298" s="60"/>
      <c r="AV298" s="60"/>
      <c r="AW298" s="60"/>
      <c r="AX298" s="60"/>
      <c r="AY298" s="60"/>
      <c r="AZ298" s="60"/>
      <c r="BA298" s="60"/>
      <c r="BB298" s="60"/>
      <c r="BC298" s="60"/>
    </row>
    <row r="299" spans="1:55" x14ac:dyDescent="0.2">
      <c r="B299" s="67"/>
      <c r="C299" s="68" t="s">
        <v>105</v>
      </c>
      <c r="D299" s="126">
        <v>0</v>
      </c>
      <c r="E299" s="127">
        <v>0</v>
      </c>
      <c r="F299" s="127">
        <v>0</v>
      </c>
      <c r="G299" s="127">
        <v>0</v>
      </c>
      <c r="H299" s="120">
        <v>0</v>
      </c>
      <c r="I299" s="121">
        <v>0</v>
      </c>
      <c r="J299" s="121">
        <v>0</v>
      </c>
      <c r="K299" s="122">
        <v>0</v>
      </c>
      <c r="L299" s="393"/>
      <c r="M299" s="393"/>
      <c r="N299" s="405"/>
      <c r="R299" s="391">
        <v>686</v>
      </c>
      <c r="T299" s="61">
        <v>686</v>
      </c>
    </row>
    <row r="300" spans="1:55" x14ac:dyDescent="0.2">
      <c r="B300" s="69"/>
      <c r="C300" s="70" t="s">
        <v>115</v>
      </c>
      <c r="D300" s="112">
        <v>0</v>
      </c>
      <c r="E300" s="113">
        <v>0</v>
      </c>
      <c r="F300" s="113">
        <v>0</v>
      </c>
      <c r="G300" s="113">
        <v>0</v>
      </c>
      <c r="H300" s="115">
        <v>0</v>
      </c>
      <c r="I300" s="116">
        <v>0</v>
      </c>
      <c r="J300" s="116">
        <v>0</v>
      </c>
      <c r="K300" s="117">
        <v>0</v>
      </c>
      <c r="L300" s="393"/>
      <c r="M300" s="393"/>
      <c r="N300" s="405"/>
    </row>
    <row r="301" spans="1:55" x14ac:dyDescent="0.2">
      <c r="B301" s="69" t="s">
        <v>109</v>
      </c>
      <c r="C301" s="70" t="s">
        <v>110</v>
      </c>
      <c r="D301" s="77">
        <v>0</v>
      </c>
      <c r="E301" s="78">
        <v>0</v>
      </c>
      <c r="F301" s="78">
        <v>0</v>
      </c>
      <c r="G301" s="78">
        <v>0</v>
      </c>
      <c r="H301" s="80">
        <v>0</v>
      </c>
      <c r="I301" s="81">
        <v>0</v>
      </c>
      <c r="J301" s="81">
        <v>0</v>
      </c>
      <c r="K301" s="82">
        <v>0</v>
      </c>
      <c r="L301" s="393"/>
      <c r="M301" s="393"/>
      <c r="N301" s="405"/>
      <c r="R301" s="391">
        <v>702</v>
      </c>
      <c r="T301" s="61">
        <v>702</v>
      </c>
    </row>
    <row r="302" spans="1:55" x14ac:dyDescent="0.2">
      <c r="B302" s="69"/>
      <c r="C302" s="70" t="s">
        <v>111</v>
      </c>
      <c r="D302" s="77">
        <v>0</v>
      </c>
      <c r="E302" s="78">
        <v>0</v>
      </c>
      <c r="F302" s="78">
        <v>0</v>
      </c>
      <c r="G302" s="78">
        <v>0</v>
      </c>
      <c r="H302" s="80">
        <v>0</v>
      </c>
      <c r="I302" s="81">
        <v>0</v>
      </c>
      <c r="J302" s="81">
        <v>0</v>
      </c>
      <c r="K302" s="82">
        <v>0</v>
      </c>
      <c r="L302" s="393"/>
      <c r="M302" s="393"/>
      <c r="N302" s="405"/>
      <c r="R302" s="391">
        <v>703</v>
      </c>
      <c r="T302" s="61">
        <v>703</v>
      </c>
    </row>
    <row r="303" spans="1:55" x14ac:dyDescent="0.2">
      <c r="A303" s="57">
        <v>24</v>
      </c>
      <c r="B303" s="69"/>
      <c r="C303" s="70" t="s">
        <v>45</v>
      </c>
      <c r="D303" s="77">
        <v>0</v>
      </c>
      <c r="E303" s="78">
        <v>0</v>
      </c>
      <c r="F303" s="78">
        <v>0</v>
      </c>
      <c r="G303" s="78">
        <v>0</v>
      </c>
      <c r="H303" s="80">
        <v>0</v>
      </c>
      <c r="I303" s="81">
        <v>0</v>
      </c>
      <c r="J303" s="81">
        <v>0</v>
      </c>
      <c r="K303" s="82">
        <v>0</v>
      </c>
      <c r="L303" s="393"/>
      <c r="M303" s="393"/>
      <c r="N303" s="405"/>
      <c r="R303" s="391">
        <v>704</v>
      </c>
      <c r="T303" s="61">
        <v>704</v>
      </c>
    </row>
    <row r="304" spans="1:55" x14ac:dyDescent="0.2">
      <c r="B304" s="69"/>
      <c r="C304" s="70" t="s">
        <v>46</v>
      </c>
      <c r="D304" s="77">
        <v>0</v>
      </c>
      <c r="E304" s="78">
        <v>0</v>
      </c>
      <c r="F304" s="78">
        <v>0</v>
      </c>
      <c r="G304" s="78">
        <v>0</v>
      </c>
      <c r="H304" s="80">
        <v>0</v>
      </c>
      <c r="I304" s="81">
        <v>0</v>
      </c>
      <c r="J304" s="81">
        <v>0</v>
      </c>
      <c r="K304" s="82">
        <v>0</v>
      </c>
      <c r="L304" s="393"/>
      <c r="M304" s="393"/>
      <c r="N304" s="405"/>
      <c r="R304" s="391">
        <v>704</v>
      </c>
      <c r="T304" s="61">
        <v>704</v>
      </c>
    </row>
    <row r="305" spans="1:55" x14ac:dyDescent="0.2">
      <c r="B305" s="90" t="s">
        <v>113</v>
      </c>
      <c r="C305" s="91" t="s">
        <v>110</v>
      </c>
      <c r="D305" s="92">
        <v>0</v>
      </c>
      <c r="E305" s="93">
        <v>0</v>
      </c>
      <c r="F305" s="93">
        <v>0</v>
      </c>
      <c r="G305" s="93">
        <v>0</v>
      </c>
      <c r="H305" s="95">
        <v>0</v>
      </c>
      <c r="I305" s="96">
        <v>0</v>
      </c>
      <c r="J305" s="96">
        <v>0</v>
      </c>
      <c r="K305" s="97">
        <v>0</v>
      </c>
      <c r="L305" s="395"/>
      <c r="M305" s="395"/>
      <c r="N305" s="392"/>
    </row>
    <row r="306" spans="1:55" x14ac:dyDescent="0.2">
      <c r="B306" s="90"/>
      <c r="C306" s="91" t="s">
        <v>111</v>
      </c>
      <c r="D306" s="92">
        <v>0</v>
      </c>
      <c r="E306" s="93">
        <v>0</v>
      </c>
      <c r="F306" s="93">
        <v>0</v>
      </c>
      <c r="G306" s="93">
        <v>0</v>
      </c>
      <c r="H306" s="95">
        <v>0</v>
      </c>
      <c r="I306" s="96">
        <v>0</v>
      </c>
      <c r="J306" s="96">
        <v>0</v>
      </c>
      <c r="K306" s="97">
        <v>0</v>
      </c>
      <c r="L306" s="395"/>
      <c r="M306" s="395"/>
      <c r="N306" s="392"/>
    </row>
    <row r="307" spans="1:55" x14ac:dyDescent="0.2">
      <c r="B307" s="90"/>
      <c r="C307" s="91" t="s">
        <v>45</v>
      </c>
      <c r="D307" s="92">
        <v>0</v>
      </c>
      <c r="E307" s="93">
        <v>0</v>
      </c>
      <c r="F307" s="93">
        <v>0</v>
      </c>
      <c r="G307" s="93">
        <v>0</v>
      </c>
      <c r="H307" s="95">
        <v>0</v>
      </c>
      <c r="I307" s="96">
        <v>0</v>
      </c>
      <c r="J307" s="96">
        <v>0</v>
      </c>
      <c r="K307" s="97">
        <v>0</v>
      </c>
      <c r="L307" s="395"/>
      <c r="M307" s="395"/>
      <c r="N307" s="392"/>
    </row>
    <row r="308" spans="1:55" x14ac:dyDescent="0.2">
      <c r="B308" s="100"/>
      <c r="C308" s="101" t="s">
        <v>46</v>
      </c>
      <c r="D308" s="102">
        <v>0</v>
      </c>
      <c r="E308" s="103">
        <v>0</v>
      </c>
      <c r="F308" s="103">
        <v>0</v>
      </c>
      <c r="G308" s="103">
        <v>0</v>
      </c>
      <c r="H308" s="105">
        <v>0</v>
      </c>
      <c r="I308" s="106">
        <v>0</v>
      </c>
      <c r="J308" s="106">
        <v>0</v>
      </c>
      <c r="K308" s="107">
        <v>0</v>
      </c>
      <c r="L308" s="395"/>
      <c r="M308" s="395"/>
      <c r="N308" s="392"/>
    </row>
    <row r="309" spans="1:55" ht="21" x14ac:dyDescent="0.2">
      <c r="B309" s="128"/>
      <c r="C309" s="129"/>
      <c r="D309" s="362"/>
      <c r="E309" s="363"/>
      <c r="F309" s="363"/>
      <c r="G309" s="363"/>
      <c r="H309" s="362"/>
      <c r="I309" s="363"/>
      <c r="J309" s="363"/>
      <c r="K309" s="363"/>
      <c r="L309" s="394"/>
      <c r="M309" s="394"/>
    </row>
    <row r="310" spans="1:55" s="109" customFormat="1" ht="21" x14ac:dyDescent="0.35">
      <c r="A310" s="57"/>
      <c r="B310" s="364" t="s">
        <v>122</v>
      </c>
      <c r="C310" s="365"/>
      <c r="D310" s="366" t="s">
        <v>98</v>
      </c>
      <c r="E310" s="367"/>
      <c r="F310" s="367"/>
      <c r="G310" s="368"/>
      <c r="H310" s="369" t="s">
        <v>99</v>
      </c>
      <c r="I310" s="370"/>
      <c r="J310" s="370"/>
      <c r="K310" s="371"/>
      <c r="L310" s="400"/>
      <c r="M310" s="400"/>
      <c r="N310" s="399"/>
      <c r="O310" s="399"/>
      <c r="P310" s="399"/>
      <c r="Q310" s="399"/>
      <c r="R310" s="399"/>
      <c r="S310" s="60"/>
      <c r="T310" s="60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  <c r="AH310" s="60"/>
      <c r="AI310" s="60"/>
      <c r="AJ310" s="60"/>
      <c r="AK310" s="60"/>
      <c r="AL310" s="60"/>
      <c r="AM310" s="60"/>
      <c r="AN310" s="60"/>
      <c r="AO310" s="60"/>
      <c r="AP310" s="60"/>
      <c r="AQ310" s="60"/>
      <c r="AR310" s="60"/>
      <c r="AS310" s="60"/>
      <c r="AT310" s="60"/>
      <c r="AU310" s="60"/>
      <c r="AV310" s="60"/>
      <c r="AW310" s="60"/>
      <c r="AX310" s="60"/>
      <c r="AY310" s="60"/>
      <c r="AZ310" s="60"/>
      <c r="BA310" s="60"/>
      <c r="BB310" s="60"/>
      <c r="BC310" s="60"/>
    </row>
    <row r="311" spans="1:55" x14ac:dyDescent="0.2">
      <c r="B311" s="67"/>
      <c r="C311" s="68" t="s">
        <v>105</v>
      </c>
      <c r="D311" s="126">
        <v>0</v>
      </c>
      <c r="E311" s="127">
        <v>0</v>
      </c>
      <c r="F311" s="127">
        <v>0</v>
      </c>
      <c r="G311" s="127">
        <v>0</v>
      </c>
      <c r="H311" s="120">
        <v>0</v>
      </c>
      <c r="I311" s="121">
        <v>0</v>
      </c>
      <c r="J311" s="121">
        <v>0</v>
      </c>
      <c r="K311" s="122">
        <v>0</v>
      </c>
      <c r="L311" s="393"/>
      <c r="M311" s="393"/>
      <c r="N311" s="405"/>
      <c r="R311" s="391">
        <v>713</v>
      </c>
      <c r="T311" s="61">
        <v>713</v>
      </c>
    </row>
    <row r="312" spans="1:55" x14ac:dyDescent="0.2">
      <c r="B312" s="69"/>
      <c r="C312" s="70" t="s">
        <v>115</v>
      </c>
      <c r="D312" s="112">
        <v>0</v>
      </c>
      <c r="E312" s="113">
        <v>0</v>
      </c>
      <c r="F312" s="113">
        <v>0</v>
      </c>
      <c r="G312" s="113">
        <v>0</v>
      </c>
      <c r="H312" s="115">
        <v>0</v>
      </c>
      <c r="I312" s="116">
        <v>0</v>
      </c>
      <c r="J312" s="116">
        <v>0</v>
      </c>
      <c r="K312" s="117">
        <v>0</v>
      </c>
      <c r="L312" s="393"/>
      <c r="M312" s="393"/>
      <c r="N312" s="405"/>
    </row>
    <row r="313" spans="1:55" x14ac:dyDescent="0.2">
      <c r="B313" s="69" t="s">
        <v>109</v>
      </c>
      <c r="C313" s="70" t="s">
        <v>110</v>
      </c>
      <c r="D313" s="77">
        <v>0</v>
      </c>
      <c r="E313" s="78">
        <v>0</v>
      </c>
      <c r="F313" s="78">
        <v>0</v>
      </c>
      <c r="G313" s="78">
        <v>0</v>
      </c>
      <c r="H313" s="80">
        <v>0</v>
      </c>
      <c r="I313" s="81">
        <v>0</v>
      </c>
      <c r="J313" s="81">
        <v>0</v>
      </c>
      <c r="K313" s="82">
        <v>0</v>
      </c>
      <c r="L313" s="393"/>
      <c r="M313" s="393"/>
      <c r="N313" s="405"/>
      <c r="R313" s="391">
        <v>729</v>
      </c>
      <c r="T313" s="61">
        <v>729</v>
      </c>
    </row>
    <row r="314" spans="1:55" x14ac:dyDescent="0.2">
      <c r="B314" s="69"/>
      <c r="C314" s="70" t="s">
        <v>111</v>
      </c>
      <c r="D314" s="77">
        <v>0</v>
      </c>
      <c r="E314" s="78">
        <v>0</v>
      </c>
      <c r="F314" s="78">
        <v>0</v>
      </c>
      <c r="G314" s="78">
        <v>0</v>
      </c>
      <c r="H314" s="80">
        <v>0</v>
      </c>
      <c r="I314" s="81">
        <v>0</v>
      </c>
      <c r="J314" s="81">
        <v>0</v>
      </c>
      <c r="K314" s="82">
        <v>0</v>
      </c>
      <c r="L314" s="393"/>
      <c r="M314" s="393"/>
      <c r="N314" s="405"/>
      <c r="R314" s="391">
        <v>730</v>
      </c>
      <c r="T314" s="61">
        <v>730</v>
      </c>
    </row>
    <row r="315" spans="1:55" x14ac:dyDescent="0.2">
      <c r="A315" s="57">
        <v>25</v>
      </c>
      <c r="B315" s="69"/>
      <c r="C315" s="70" t="s">
        <v>45</v>
      </c>
      <c r="D315" s="77">
        <v>0</v>
      </c>
      <c r="E315" s="78">
        <v>0</v>
      </c>
      <c r="F315" s="78">
        <v>0</v>
      </c>
      <c r="G315" s="78">
        <v>0</v>
      </c>
      <c r="H315" s="80">
        <v>0</v>
      </c>
      <c r="I315" s="81">
        <v>0</v>
      </c>
      <c r="J315" s="81">
        <v>0</v>
      </c>
      <c r="K315" s="82">
        <v>0</v>
      </c>
      <c r="L315" s="393"/>
      <c r="M315" s="393"/>
      <c r="N315" s="405"/>
      <c r="R315" s="391">
        <v>731</v>
      </c>
      <c r="T315" s="61">
        <v>731</v>
      </c>
    </row>
    <row r="316" spans="1:55" x14ac:dyDescent="0.2">
      <c r="B316" s="69"/>
      <c r="C316" s="70" t="s">
        <v>46</v>
      </c>
      <c r="D316" s="77">
        <v>0</v>
      </c>
      <c r="E316" s="78">
        <v>0</v>
      </c>
      <c r="F316" s="78">
        <v>0</v>
      </c>
      <c r="G316" s="78">
        <v>0</v>
      </c>
      <c r="H316" s="80">
        <v>0</v>
      </c>
      <c r="I316" s="81">
        <v>0</v>
      </c>
      <c r="J316" s="81">
        <v>0</v>
      </c>
      <c r="K316" s="82">
        <v>0</v>
      </c>
      <c r="L316" s="393"/>
      <c r="M316" s="393"/>
      <c r="N316" s="405"/>
      <c r="R316" s="391">
        <v>731</v>
      </c>
      <c r="T316" s="61">
        <v>731</v>
      </c>
    </row>
    <row r="317" spans="1:55" x14ac:dyDescent="0.2">
      <c r="B317" s="90" t="s">
        <v>113</v>
      </c>
      <c r="C317" s="91" t="s">
        <v>110</v>
      </c>
      <c r="D317" s="92">
        <v>0</v>
      </c>
      <c r="E317" s="93">
        <v>0</v>
      </c>
      <c r="F317" s="93">
        <v>0</v>
      </c>
      <c r="G317" s="93">
        <v>0</v>
      </c>
      <c r="H317" s="95">
        <v>0</v>
      </c>
      <c r="I317" s="96">
        <v>0</v>
      </c>
      <c r="J317" s="96">
        <v>0</v>
      </c>
      <c r="K317" s="97">
        <v>0</v>
      </c>
      <c r="L317" s="395"/>
      <c r="M317" s="395"/>
      <c r="N317" s="392"/>
    </row>
    <row r="318" spans="1:55" x14ac:dyDescent="0.2">
      <c r="B318" s="90"/>
      <c r="C318" s="91" t="s">
        <v>111</v>
      </c>
      <c r="D318" s="92">
        <v>0</v>
      </c>
      <c r="E318" s="93">
        <v>0</v>
      </c>
      <c r="F318" s="93">
        <v>0</v>
      </c>
      <c r="G318" s="93">
        <v>0</v>
      </c>
      <c r="H318" s="95">
        <v>0</v>
      </c>
      <c r="I318" s="96">
        <v>0</v>
      </c>
      <c r="J318" s="96">
        <v>0</v>
      </c>
      <c r="K318" s="97">
        <v>0</v>
      </c>
      <c r="L318" s="395"/>
      <c r="M318" s="395"/>
      <c r="N318" s="392"/>
    </row>
    <row r="319" spans="1:55" x14ac:dyDescent="0.2">
      <c r="B319" s="90"/>
      <c r="C319" s="91" t="s">
        <v>45</v>
      </c>
      <c r="D319" s="92">
        <v>0</v>
      </c>
      <c r="E319" s="93">
        <v>0</v>
      </c>
      <c r="F319" s="93">
        <v>0</v>
      </c>
      <c r="G319" s="93">
        <v>0</v>
      </c>
      <c r="H319" s="95">
        <v>0</v>
      </c>
      <c r="I319" s="96">
        <v>0</v>
      </c>
      <c r="J319" s="96">
        <v>0</v>
      </c>
      <c r="K319" s="97">
        <v>0</v>
      </c>
      <c r="L319" s="395"/>
      <c r="M319" s="395"/>
      <c r="N319" s="392"/>
    </row>
    <row r="320" spans="1:55" x14ac:dyDescent="0.2">
      <c r="B320" s="100"/>
      <c r="C320" s="101" t="s">
        <v>46</v>
      </c>
      <c r="D320" s="102">
        <v>0</v>
      </c>
      <c r="E320" s="103">
        <v>0</v>
      </c>
      <c r="F320" s="103">
        <v>0</v>
      </c>
      <c r="G320" s="103">
        <v>0</v>
      </c>
      <c r="H320" s="105">
        <v>0</v>
      </c>
      <c r="I320" s="106">
        <v>0</v>
      </c>
      <c r="J320" s="106">
        <v>0</v>
      </c>
      <c r="K320" s="107">
        <v>0</v>
      </c>
      <c r="L320" s="395"/>
      <c r="M320" s="395"/>
      <c r="N320" s="392"/>
    </row>
    <row r="321" spans="1:55" ht="21" x14ac:dyDescent="0.2">
      <c r="B321" s="128"/>
      <c r="C321" s="129"/>
      <c r="D321" s="362"/>
      <c r="E321" s="363"/>
      <c r="F321" s="363"/>
      <c r="G321" s="363"/>
      <c r="H321" s="362"/>
      <c r="I321" s="363"/>
      <c r="J321" s="363"/>
      <c r="K321" s="363"/>
      <c r="L321" s="394"/>
      <c r="M321" s="394"/>
    </row>
    <row r="322" spans="1:55" s="109" customFormat="1" ht="21" x14ac:dyDescent="0.35">
      <c r="A322" s="57"/>
      <c r="B322" s="364" t="s">
        <v>122</v>
      </c>
      <c r="C322" s="365"/>
      <c r="D322" s="366" t="s">
        <v>98</v>
      </c>
      <c r="E322" s="367"/>
      <c r="F322" s="367"/>
      <c r="G322" s="368"/>
      <c r="H322" s="369" t="s">
        <v>99</v>
      </c>
      <c r="I322" s="370"/>
      <c r="J322" s="370"/>
      <c r="K322" s="371"/>
      <c r="L322" s="400"/>
      <c r="M322" s="400"/>
      <c r="N322" s="399"/>
      <c r="O322" s="399"/>
      <c r="P322" s="399"/>
      <c r="Q322" s="399"/>
      <c r="R322" s="399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  <c r="AQ322" s="60"/>
      <c r="AR322" s="60"/>
      <c r="AS322" s="60"/>
      <c r="AT322" s="60"/>
      <c r="AU322" s="60"/>
      <c r="AV322" s="60"/>
      <c r="AW322" s="60"/>
      <c r="AX322" s="60"/>
      <c r="AY322" s="60"/>
      <c r="AZ322" s="60"/>
      <c r="BA322" s="60"/>
      <c r="BB322" s="60"/>
      <c r="BC322" s="60"/>
    </row>
    <row r="323" spans="1:55" x14ac:dyDescent="0.2">
      <c r="B323" s="67"/>
      <c r="C323" s="68" t="s">
        <v>105</v>
      </c>
      <c r="D323" s="126">
        <v>0</v>
      </c>
      <c r="E323" s="127">
        <v>0</v>
      </c>
      <c r="F323" s="127">
        <v>0</v>
      </c>
      <c r="G323" s="127">
        <v>0</v>
      </c>
      <c r="H323" s="120">
        <v>0</v>
      </c>
      <c r="I323" s="121">
        <v>0</v>
      </c>
      <c r="J323" s="121">
        <v>0</v>
      </c>
      <c r="K323" s="122">
        <v>0</v>
      </c>
      <c r="L323" s="393"/>
      <c r="M323" s="393"/>
      <c r="N323" s="405"/>
      <c r="R323" s="391">
        <v>740</v>
      </c>
      <c r="T323" s="61">
        <v>740</v>
      </c>
    </row>
    <row r="324" spans="1:55" x14ac:dyDescent="0.2">
      <c r="B324" s="69"/>
      <c r="C324" s="70" t="s">
        <v>115</v>
      </c>
      <c r="D324" s="112">
        <v>0</v>
      </c>
      <c r="E324" s="113">
        <v>0</v>
      </c>
      <c r="F324" s="113">
        <v>0</v>
      </c>
      <c r="G324" s="113">
        <v>0</v>
      </c>
      <c r="H324" s="115">
        <v>0</v>
      </c>
      <c r="I324" s="116">
        <v>0</v>
      </c>
      <c r="J324" s="116">
        <v>0</v>
      </c>
      <c r="K324" s="117">
        <v>0</v>
      </c>
      <c r="L324" s="393"/>
      <c r="M324" s="393"/>
      <c r="N324" s="405"/>
    </row>
    <row r="325" spans="1:55" x14ac:dyDescent="0.2">
      <c r="B325" s="69" t="s">
        <v>109</v>
      </c>
      <c r="C325" s="70" t="s">
        <v>110</v>
      </c>
      <c r="D325" s="77">
        <v>0</v>
      </c>
      <c r="E325" s="78">
        <v>0</v>
      </c>
      <c r="F325" s="78">
        <v>0</v>
      </c>
      <c r="G325" s="78">
        <v>0</v>
      </c>
      <c r="H325" s="80">
        <v>0</v>
      </c>
      <c r="I325" s="81">
        <v>0</v>
      </c>
      <c r="J325" s="81">
        <v>0</v>
      </c>
      <c r="K325" s="82">
        <v>0</v>
      </c>
      <c r="L325" s="393"/>
      <c r="M325" s="393"/>
      <c r="N325" s="405"/>
      <c r="R325" s="391">
        <v>756</v>
      </c>
      <c r="T325" s="61">
        <v>756</v>
      </c>
    </row>
    <row r="326" spans="1:55" x14ac:dyDescent="0.2">
      <c r="B326" s="69"/>
      <c r="C326" s="70" t="s">
        <v>111</v>
      </c>
      <c r="D326" s="77">
        <v>0</v>
      </c>
      <c r="E326" s="78">
        <v>0</v>
      </c>
      <c r="F326" s="78">
        <v>0</v>
      </c>
      <c r="G326" s="78">
        <v>0</v>
      </c>
      <c r="H326" s="80">
        <v>0</v>
      </c>
      <c r="I326" s="81">
        <v>0</v>
      </c>
      <c r="J326" s="81">
        <v>0</v>
      </c>
      <c r="K326" s="82">
        <v>0</v>
      </c>
      <c r="L326" s="393"/>
      <c r="M326" s="393"/>
      <c r="N326" s="405"/>
      <c r="R326" s="391">
        <v>757</v>
      </c>
      <c r="T326" s="61">
        <v>757</v>
      </c>
    </row>
    <row r="327" spans="1:55" x14ac:dyDescent="0.2">
      <c r="A327" s="57">
        <v>26</v>
      </c>
      <c r="B327" s="69"/>
      <c r="C327" s="70" t="s">
        <v>45</v>
      </c>
      <c r="D327" s="77">
        <v>0</v>
      </c>
      <c r="E327" s="78">
        <v>0</v>
      </c>
      <c r="F327" s="78">
        <v>0</v>
      </c>
      <c r="G327" s="78">
        <v>0</v>
      </c>
      <c r="H327" s="80">
        <v>0</v>
      </c>
      <c r="I327" s="81">
        <v>0</v>
      </c>
      <c r="J327" s="81">
        <v>0</v>
      </c>
      <c r="K327" s="82">
        <v>0</v>
      </c>
      <c r="L327" s="393"/>
      <c r="M327" s="393"/>
      <c r="N327" s="405"/>
      <c r="R327" s="391">
        <v>758</v>
      </c>
      <c r="T327" s="61">
        <v>758</v>
      </c>
    </row>
    <row r="328" spans="1:55" x14ac:dyDescent="0.2">
      <c r="B328" s="69"/>
      <c r="C328" s="70" t="s">
        <v>46</v>
      </c>
      <c r="D328" s="77">
        <v>0</v>
      </c>
      <c r="E328" s="78">
        <v>0</v>
      </c>
      <c r="F328" s="78">
        <v>0</v>
      </c>
      <c r="G328" s="78">
        <v>0</v>
      </c>
      <c r="H328" s="80">
        <v>0</v>
      </c>
      <c r="I328" s="81">
        <v>0</v>
      </c>
      <c r="J328" s="81">
        <v>0</v>
      </c>
      <c r="K328" s="82">
        <v>0</v>
      </c>
      <c r="L328" s="393"/>
      <c r="M328" s="393"/>
      <c r="N328" s="405"/>
      <c r="R328" s="391">
        <v>758</v>
      </c>
      <c r="T328" s="61">
        <v>758</v>
      </c>
    </row>
    <row r="329" spans="1:55" x14ac:dyDescent="0.2">
      <c r="B329" s="90" t="s">
        <v>113</v>
      </c>
      <c r="C329" s="91" t="s">
        <v>110</v>
      </c>
      <c r="D329" s="92">
        <v>0</v>
      </c>
      <c r="E329" s="93">
        <v>0</v>
      </c>
      <c r="F329" s="93">
        <v>0</v>
      </c>
      <c r="G329" s="93">
        <v>0</v>
      </c>
      <c r="H329" s="95">
        <v>0</v>
      </c>
      <c r="I329" s="96">
        <v>0</v>
      </c>
      <c r="J329" s="96">
        <v>0</v>
      </c>
      <c r="K329" s="97">
        <v>0</v>
      </c>
      <c r="L329" s="395"/>
      <c r="M329" s="395"/>
      <c r="N329" s="392"/>
    </row>
    <row r="330" spans="1:55" x14ac:dyDescent="0.2">
      <c r="B330" s="90"/>
      <c r="C330" s="91" t="s">
        <v>111</v>
      </c>
      <c r="D330" s="92">
        <v>0</v>
      </c>
      <c r="E330" s="93">
        <v>0</v>
      </c>
      <c r="F330" s="93">
        <v>0</v>
      </c>
      <c r="G330" s="93">
        <v>0</v>
      </c>
      <c r="H330" s="95">
        <v>0</v>
      </c>
      <c r="I330" s="96">
        <v>0</v>
      </c>
      <c r="J330" s="96">
        <v>0</v>
      </c>
      <c r="K330" s="97">
        <v>0</v>
      </c>
      <c r="L330" s="395"/>
      <c r="M330" s="395"/>
      <c r="N330" s="392"/>
    </row>
    <row r="331" spans="1:55" x14ac:dyDescent="0.2">
      <c r="B331" s="90"/>
      <c r="C331" s="91" t="s">
        <v>45</v>
      </c>
      <c r="D331" s="92">
        <v>0</v>
      </c>
      <c r="E331" s="93">
        <v>0</v>
      </c>
      <c r="F331" s="93">
        <v>0</v>
      </c>
      <c r="G331" s="93">
        <v>0</v>
      </c>
      <c r="H331" s="95">
        <v>0</v>
      </c>
      <c r="I331" s="96">
        <v>0</v>
      </c>
      <c r="J331" s="96">
        <v>0</v>
      </c>
      <c r="K331" s="97">
        <v>0</v>
      </c>
      <c r="L331" s="395"/>
      <c r="M331" s="395"/>
      <c r="N331" s="392"/>
    </row>
    <row r="332" spans="1:55" x14ac:dyDescent="0.2">
      <c r="B332" s="100"/>
      <c r="C332" s="101" t="s">
        <v>46</v>
      </c>
      <c r="D332" s="102">
        <v>0</v>
      </c>
      <c r="E332" s="103">
        <v>0</v>
      </c>
      <c r="F332" s="103">
        <v>0</v>
      </c>
      <c r="G332" s="103">
        <v>0</v>
      </c>
      <c r="H332" s="105">
        <v>0</v>
      </c>
      <c r="I332" s="106">
        <v>0</v>
      </c>
      <c r="J332" s="106">
        <v>0</v>
      </c>
      <c r="K332" s="107">
        <v>0</v>
      </c>
      <c r="L332" s="395"/>
      <c r="M332" s="395"/>
      <c r="N332" s="392"/>
    </row>
    <row r="333" spans="1:55" ht="21" x14ac:dyDescent="0.2">
      <c r="B333" s="128"/>
      <c r="C333" s="129"/>
      <c r="D333" s="362"/>
      <c r="E333" s="363"/>
      <c r="F333" s="363"/>
      <c r="G333" s="363"/>
      <c r="H333" s="362"/>
      <c r="I333" s="363"/>
      <c r="J333" s="363"/>
      <c r="K333" s="363"/>
      <c r="L333" s="394"/>
      <c r="M333" s="394"/>
    </row>
    <row r="334" spans="1:55" s="109" customFormat="1" ht="21" x14ac:dyDescent="0.35">
      <c r="A334" s="57"/>
      <c r="B334" s="364" t="s">
        <v>122</v>
      </c>
      <c r="C334" s="365"/>
      <c r="D334" s="366" t="s">
        <v>98</v>
      </c>
      <c r="E334" s="367"/>
      <c r="F334" s="367"/>
      <c r="G334" s="368"/>
      <c r="H334" s="369" t="s">
        <v>99</v>
      </c>
      <c r="I334" s="370"/>
      <c r="J334" s="370"/>
      <c r="K334" s="371"/>
      <c r="L334" s="400"/>
      <c r="M334" s="400"/>
      <c r="N334" s="399"/>
      <c r="O334" s="399"/>
      <c r="P334" s="399"/>
      <c r="Q334" s="399"/>
      <c r="R334" s="399"/>
      <c r="S334" s="60"/>
      <c r="T334" s="60"/>
      <c r="U334" s="60"/>
      <c r="V334" s="60"/>
      <c r="W334" s="60"/>
      <c r="X334" s="60"/>
      <c r="Y334" s="60"/>
      <c r="Z334" s="60"/>
      <c r="AA334" s="60"/>
      <c r="AB334" s="60"/>
      <c r="AC334" s="60"/>
      <c r="AD334" s="60"/>
      <c r="AE334" s="60"/>
      <c r="AF334" s="60"/>
      <c r="AG334" s="60"/>
      <c r="AH334" s="60"/>
      <c r="AI334" s="60"/>
      <c r="AJ334" s="60"/>
      <c r="AK334" s="60"/>
      <c r="AL334" s="60"/>
      <c r="AM334" s="60"/>
      <c r="AN334" s="60"/>
      <c r="AO334" s="60"/>
      <c r="AP334" s="60"/>
      <c r="AQ334" s="60"/>
      <c r="AR334" s="60"/>
      <c r="AS334" s="60"/>
      <c r="AT334" s="60"/>
      <c r="AU334" s="60"/>
      <c r="AV334" s="60"/>
      <c r="AW334" s="60"/>
      <c r="AX334" s="60"/>
      <c r="AY334" s="60"/>
      <c r="AZ334" s="60"/>
      <c r="BA334" s="60"/>
      <c r="BB334" s="60"/>
      <c r="BC334" s="60"/>
    </row>
    <row r="335" spans="1:55" x14ac:dyDescent="0.2">
      <c r="B335" s="67"/>
      <c r="C335" s="68" t="s">
        <v>105</v>
      </c>
      <c r="D335" s="126">
        <v>0</v>
      </c>
      <c r="E335" s="127">
        <v>0</v>
      </c>
      <c r="F335" s="127">
        <v>0</v>
      </c>
      <c r="G335" s="127">
        <v>0</v>
      </c>
      <c r="H335" s="120">
        <v>0</v>
      </c>
      <c r="I335" s="121">
        <v>0</v>
      </c>
      <c r="J335" s="121">
        <v>0</v>
      </c>
      <c r="K335" s="122">
        <v>0</v>
      </c>
      <c r="L335" s="393"/>
      <c r="M335" s="393"/>
      <c r="N335" s="405"/>
      <c r="R335" s="391">
        <v>767</v>
      </c>
      <c r="T335" s="61">
        <v>767</v>
      </c>
    </row>
    <row r="336" spans="1:55" x14ac:dyDescent="0.2">
      <c r="B336" s="69"/>
      <c r="C336" s="70" t="s">
        <v>115</v>
      </c>
      <c r="D336" s="112">
        <v>0</v>
      </c>
      <c r="E336" s="113">
        <v>0</v>
      </c>
      <c r="F336" s="113">
        <v>0</v>
      </c>
      <c r="G336" s="113">
        <v>0</v>
      </c>
      <c r="H336" s="115">
        <v>0</v>
      </c>
      <c r="I336" s="116">
        <v>0</v>
      </c>
      <c r="J336" s="116">
        <v>0</v>
      </c>
      <c r="K336" s="117">
        <v>0</v>
      </c>
      <c r="L336" s="393"/>
      <c r="M336" s="393"/>
      <c r="N336" s="405"/>
    </row>
    <row r="337" spans="1:55" x14ac:dyDescent="0.2">
      <c r="B337" s="69" t="s">
        <v>109</v>
      </c>
      <c r="C337" s="70" t="s">
        <v>110</v>
      </c>
      <c r="D337" s="77">
        <v>0</v>
      </c>
      <c r="E337" s="78">
        <v>0</v>
      </c>
      <c r="F337" s="78">
        <v>0</v>
      </c>
      <c r="G337" s="78">
        <v>0</v>
      </c>
      <c r="H337" s="80">
        <v>0</v>
      </c>
      <c r="I337" s="81">
        <v>0</v>
      </c>
      <c r="J337" s="81">
        <v>0</v>
      </c>
      <c r="K337" s="82">
        <v>0</v>
      </c>
      <c r="L337" s="393"/>
      <c r="M337" s="393"/>
      <c r="N337" s="405"/>
      <c r="R337" s="391">
        <v>783</v>
      </c>
      <c r="T337" s="61">
        <v>783</v>
      </c>
    </row>
    <row r="338" spans="1:55" x14ac:dyDescent="0.2">
      <c r="B338" s="69"/>
      <c r="C338" s="70" t="s">
        <v>111</v>
      </c>
      <c r="D338" s="77">
        <v>0</v>
      </c>
      <c r="E338" s="78">
        <v>0</v>
      </c>
      <c r="F338" s="78">
        <v>0</v>
      </c>
      <c r="G338" s="78">
        <v>0</v>
      </c>
      <c r="H338" s="80">
        <v>0</v>
      </c>
      <c r="I338" s="81">
        <v>0</v>
      </c>
      <c r="J338" s="81">
        <v>0</v>
      </c>
      <c r="K338" s="82">
        <v>0</v>
      </c>
      <c r="L338" s="393"/>
      <c r="M338" s="393"/>
      <c r="N338" s="405"/>
      <c r="R338" s="391">
        <v>784</v>
      </c>
      <c r="T338" s="61">
        <v>784</v>
      </c>
    </row>
    <row r="339" spans="1:55" x14ac:dyDescent="0.2">
      <c r="A339" s="57">
        <v>27</v>
      </c>
      <c r="B339" s="69"/>
      <c r="C339" s="70" t="s">
        <v>45</v>
      </c>
      <c r="D339" s="77">
        <v>0</v>
      </c>
      <c r="E339" s="78">
        <v>0</v>
      </c>
      <c r="F339" s="78">
        <v>0</v>
      </c>
      <c r="G339" s="78">
        <v>0</v>
      </c>
      <c r="H339" s="80">
        <v>0</v>
      </c>
      <c r="I339" s="81">
        <v>0</v>
      </c>
      <c r="J339" s="81">
        <v>0</v>
      </c>
      <c r="K339" s="82">
        <v>0</v>
      </c>
      <c r="L339" s="393"/>
      <c r="M339" s="393"/>
      <c r="N339" s="405"/>
      <c r="R339" s="391">
        <v>785</v>
      </c>
      <c r="T339" s="61">
        <v>785</v>
      </c>
    </row>
    <row r="340" spans="1:55" x14ac:dyDescent="0.2">
      <c r="B340" s="69"/>
      <c r="C340" s="70" t="s">
        <v>46</v>
      </c>
      <c r="D340" s="77">
        <v>0</v>
      </c>
      <c r="E340" s="78">
        <v>0</v>
      </c>
      <c r="F340" s="78">
        <v>0</v>
      </c>
      <c r="G340" s="78">
        <v>0</v>
      </c>
      <c r="H340" s="80">
        <v>0</v>
      </c>
      <c r="I340" s="81">
        <v>0</v>
      </c>
      <c r="J340" s="81">
        <v>0</v>
      </c>
      <c r="K340" s="82">
        <v>0</v>
      </c>
      <c r="L340" s="393"/>
      <c r="M340" s="393"/>
      <c r="N340" s="405"/>
      <c r="R340" s="391">
        <v>785</v>
      </c>
      <c r="T340" s="61">
        <v>785</v>
      </c>
    </row>
    <row r="341" spans="1:55" x14ac:dyDescent="0.2">
      <c r="B341" s="90" t="s">
        <v>113</v>
      </c>
      <c r="C341" s="91" t="s">
        <v>110</v>
      </c>
      <c r="D341" s="92">
        <v>0</v>
      </c>
      <c r="E341" s="93">
        <v>0</v>
      </c>
      <c r="F341" s="93">
        <v>0</v>
      </c>
      <c r="G341" s="93">
        <v>0</v>
      </c>
      <c r="H341" s="95">
        <v>0</v>
      </c>
      <c r="I341" s="96">
        <v>0</v>
      </c>
      <c r="J341" s="96">
        <v>0</v>
      </c>
      <c r="K341" s="97">
        <v>0</v>
      </c>
      <c r="L341" s="395"/>
      <c r="M341" s="395"/>
      <c r="N341" s="392"/>
    </row>
    <row r="342" spans="1:55" x14ac:dyDescent="0.2">
      <c r="B342" s="90"/>
      <c r="C342" s="91" t="s">
        <v>111</v>
      </c>
      <c r="D342" s="92">
        <v>0</v>
      </c>
      <c r="E342" s="93">
        <v>0</v>
      </c>
      <c r="F342" s="93">
        <v>0</v>
      </c>
      <c r="G342" s="93">
        <v>0</v>
      </c>
      <c r="H342" s="95">
        <v>0</v>
      </c>
      <c r="I342" s="96">
        <v>0</v>
      </c>
      <c r="J342" s="96">
        <v>0</v>
      </c>
      <c r="K342" s="97">
        <v>0</v>
      </c>
      <c r="L342" s="395"/>
      <c r="M342" s="395"/>
      <c r="N342" s="392"/>
    </row>
    <row r="343" spans="1:55" x14ac:dyDescent="0.2">
      <c r="B343" s="90"/>
      <c r="C343" s="91" t="s">
        <v>45</v>
      </c>
      <c r="D343" s="92">
        <v>0</v>
      </c>
      <c r="E343" s="93">
        <v>0</v>
      </c>
      <c r="F343" s="93">
        <v>0</v>
      </c>
      <c r="G343" s="93">
        <v>0</v>
      </c>
      <c r="H343" s="95">
        <v>0</v>
      </c>
      <c r="I343" s="96">
        <v>0</v>
      </c>
      <c r="J343" s="96">
        <v>0</v>
      </c>
      <c r="K343" s="97">
        <v>0</v>
      </c>
      <c r="L343" s="395"/>
      <c r="M343" s="395"/>
      <c r="N343" s="392"/>
    </row>
    <row r="344" spans="1:55" x14ac:dyDescent="0.2">
      <c r="B344" s="100"/>
      <c r="C344" s="101" t="s">
        <v>46</v>
      </c>
      <c r="D344" s="102">
        <v>0</v>
      </c>
      <c r="E344" s="103">
        <v>0</v>
      </c>
      <c r="F344" s="103">
        <v>0</v>
      </c>
      <c r="G344" s="103">
        <v>0</v>
      </c>
      <c r="H344" s="105">
        <v>0</v>
      </c>
      <c r="I344" s="106">
        <v>0</v>
      </c>
      <c r="J344" s="106">
        <v>0</v>
      </c>
      <c r="K344" s="107">
        <v>0</v>
      </c>
      <c r="L344" s="395"/>
      <c r="M344" s="395"/>
      <c r="N344" s="392"/>
    </row>
    <row r="345" spans="1:55" ht="21" x14ac:dyDescent="0.2">
      <c r="B345" s="128"/>
      <c r="C345" s="129"/>
      <c r="D345" s="362"/>
      <c r="E345" s="363"/>
      <c r="F345" s="363"/>
      <c r="G345" s="363"/>
      <c r="H345" s="362"/>
      <c r="I345" s="363"/>
      <c r="J345" s="363"/>
      <c r="K345" s="363"/>
      <c r="L345" s="394"/>
      <c r="M345" s="394"/>
    </row>
    <row r="346" spans="1:55" s="109" customFormat="1" ht="21" x14ac:dyDescent="0.35">
      <c r="A346" s="57"/>
      <c r="B346" s="364" t="s">
        <v>122</v>
      </c>
      <c r="C346" s="365"/>
      <c r="D346" s="366" t="s">
        <v>98</v>
      </c>
      <c r="E346" s="367"/>
      <c r="F346" s="367"/>
      <c r="G346" s="368"/>
      <c r="H346" s="369" t="s">
        <v>99</v>
      </c>
      <c r="I346" s="370"/>
      <c r="J346" s="370"/>
      <c r="K346" s="371"/>
      <c r="L346" s="400"/>
      <c r="M346" s="400"/>
      <c r="N346" s="399"/>
      <c r="O346" s="399"/>
      <c r="P346" s="399"/>
      <c r="Q346" s="399"/>
      <c r="R346" s="399"/>
      <c r="S346" s="60"/>
      <c r="T346" s="60"/>
      <c r="U346" s="60"/>
      <c r="V346" s="60"/>
      <c r="W346" s="60"/>
      <c r="X346" s="60"/>
      <c r="Y346" s="60"/>
      <c r="Z346" s="60"/>
      <c r="AA346" s="60"/>
      <c r="AB346" s="60"/>
      <c r="AC346" s="60"/>
      <c r="AD346" s="60"/>
      <c r="AE346" s="60"/>
      <c r="AF346" s="60"/>
      <c r="AG346" s="60"/>
      <c r="AH346" s="60"/>
      <c r="AI346" s="60"/>
      <c r="AJ346" s="60"/>
      <c r="AK346" s="60"/>
      <c r="AL346" s="60"/>
      <c r="AM346" s="60"/>
      <c r="AN346" s="60"/>
      <c r="AO346" s="60"/>
      <c r="AP346" s="60"/>
      <c r="AQ346" s="60"/>
      <c r="AR346" s="60"/>
      <c r="AS346" s="60"/>
      <c r="AT346" s="60"/>
      <c r="AU346" s="60"/>
      <c r="AV346" s="60"/>
      <c r="AW346" s="60"/>
      <c r="AX346" s="60"/>
      <c r="AY346" s="60"/>
      <c r="AZ346" s="60"/>
      <c r="BA346" s="60"/>
      <c r="BB346" s="60"/>
      <c r="BC346" s="60"/>
    </row>
    <row r="347" spans="1:55" x14ac:dyDescent="0.2">
      <c r="B347" s="67"/>
      <c r="C347" s="68" t="s">
        <v>105</v>
      </c>
      <c r="D347" s="126">
        <v>0</v>
      </c>
      <c r="E347" s="127">
        <v>0</v>
      </c>
      <c r="F347" s="127">
        <v>0</v>
      </c>
      <c r="G347" s="127">
        <v>0</v>
      </c>
      <c r="H347" s="120">
        <v>0</v>
      </c>
      <c r="I347" s="121">
        <v>0</v>
      </c>
      <c r="J347" s="121">
        <v>0</v>
      </c>
      <c r="K347" s="122">
        <v>0</v>
      </c>
      <c r="L347" s="393"/>
      <c r="M347" s="393"/>
      <c r="N347" s="405"/>
      <c r="R347" s="391">
        <v>794</v>
      </c>
      <c r="T347" s="61">
        <v>794</v>
      </c>
    </row>
    <row r="348" spans="1:55" x14ac:dyDescent="0.2">
      <c r="B348" s="69"/>
      <c r="C348" s="70" t="s">
        <v>115</v>
      </c>
      <c r="D348" s="112">
        <v>0</v>
      </c>
      <c r="E348" s="113">
        <v>0</v>
      </c>
      <c r="F348" s="113">
        <v>0</v>
      </c>
      <c r="G348" s="113">
        <v>0</v>
      </c>
      <c r="H348" s="115">
        <v>0</v>
      </c>
      <c r="I348" s="116">
        <v>0</v>
      </c>
      <c r="J348" s="116">
        <v>0</v>
      </c>
      <c r="K348" s="117">
        <v>0</v>
      </c>
      <c r="L348" s="393"/>
      <c r="M348" s="393"/>
      <c r="N348" s="405"/>
    </row>
    <row r="349" spans="1:55" x14ac:dyDescent="0.2">
      <c r="B349" s="69" t="s">
        <v>109</v>
      </c>
      <c r="C349" s="70" t="s">
        <v>110</v>
      </c>
      <c r="D349" s="77">
        <v>0</v>
      </c>
      <c r="E349" s="78">
        <v>0</v>
      </c>
      <c r="F349" s="78">
        <v>0</v>
      </c>
      <c r="G349" s="78">
        <v>0</v>
      </c>
      <c r="H349" s="80">
        <v>0</v>
      </c>
      <c r="I349" s="81">
        <v>0</v>
      </c>
      <c r="J349" s="81">
        <v>0</v>
      </c>
      <c r="K349" s="82">
        <v>0</v>
      </c>
      <c r="L349" s="393"/>
      <c r="M349" s="393"/>
      <c r="N349" s="405"/>
      <c r="R349" s="391">
        <v>810</v>
      </c>
      <c r="T349" s="61">
        <v>810</v>
      </c>
    </row>
    <row r="350" spans="1:55" x14ac:dyDescent="0.2">
      <c r="B350" s="69"/>
      <c r="C350" s="70" t="s">
        <v>111</v>
      </c>
      <c r="D350" s="77">
        <v>0</v>
      </c>
      <c r="E350" s="78">
        <v>0</v>
      </c>
      <c r="F350" s="78">
        <v>0</v>
      </c>
      <c r="G350" s="78">
        <v>0</v>
      </c>
      <c r="H350" s="80">
        <v>0</v>
      </c>
      <c r="I350" s="81">
        <v>0</v>
      </c>
      <c r="J350" s="81">
        <v>0</v>
      </c>
      <c r="K350" s="82">
        <v>0</v>
      </c>
      <c r="L350" s="393"/>
      <c r="M350" s="393"/>
      <c r="N350" s="405"/>
      <c r="R350" s="391">
        <v>811</v>
      </c>
      <c r="T350" s="61">
        <v>811</v>
      </c>
    </row>
    <row r="351" spans="1:55" x14ac:dyDescent="0.2">
      <c r="A351" s="57">
        <v>28</v>
      </c>
      <c r="B351" s="69"/>
      <c r="C351" s="70" t="s">
        <v>45</v>
      </c>
      <c r="D351" s="77">
        <v>0</v>
      </c>
      <c r="E351" s="78">
        <v>0</v>
      </c>
      <c r="F351" s="78">
        <v>0</v>
      </c>
      <c r="G351" s="78">
        <v>0</v>
      </c>
      <c r="H351" s="80">
        <v>0</v>
      </c>
      <c r="I351" s="81">
        <v>0</v>
      </c>
      <c r="J351" s="81">
        <v>0</v>
      </c>
      <c r="K351" s="82">
        <v>0</v>
      </c>
      <c r="L351" s="393"/>
      <c r="M351" s="393"/>
      <c r="N351" s="405"/>
      <c r="R351" s="391">
        <v>812</v>
      </c>
      <c r="T351" s="61">
        <v>812</v>
      </c>
    </row>
    <row r="352" spans="1:55" x14ac:dyDescent="0.2">
      <c r="B352" s="69"/>
      <c r="C352" s="70" t="s">
        <v>46</v>
      </c>
      <c r="D352" s="77">
        <v>0</v>
      </c>
      <c r="E352" s="78">
        <v>0</v>
      </c>
      <c r="F352" s="78">
        <v>0</v>
      </c>
      <c r="G352" s="78">
        <v>0</v>
      </c>
      <c r="H352" s="80">
        <v>0</v>
      </c>
      <c r="I352" s="81">
        <v>0</v>
      </c>
      <c r="J352" s="81">
        <v>0</v>
      </c>
      <c r="K352" s="82">
        <v>0</v>
      </c>
      <c r="L352" s="393"/>
      <c r="M352" s="393"/>
      <c r="N352" s="405"/>
      <c r="R352" s="391">
        <v>812</v>
      </c>
      <c r="T352" s="61">
        <v>812</v>
      </c>
    </row>
    <row r="353" spans="1:55" x14ac:dyDescent="0.2">
      <c r="B353" s="90" t="s">
        <v>113</v>
      </c>
      <c r="C353" s="91" t="s">
        <v>110</v>
      </c>
      <c r="D353" s="92">
        <v>0</v>
      </c>
      <c r="E353" s="93">
        <v>0</v>
      </c>
      <c r="F353" s="93">
        <v>0</v>
      </c>
      <c r="G353" s="93">
        <v>0</v>
      </c>
      <c r="H353" s="95">
        <v>0</v>
      </c>
      <c r="I353" s="96">
        <v>0</v>
      </c>
      <c r="J353" s="96">
        <v>0</v>
      </c>
      <c r="K353" s="97">
        <v>0</v>
      </c>
      <c r="L353" s="395"/>
      <c r="M353" s="395"/>
      <c r="N353" s="392"/>
    </row>
    <row r="354" spans="1:55" x14ac:dyDescent="0.2">
      <c r="B354" s="90"/>
      <c r="C354" s="91" t="s">
        <v>111</v>
      </c>
      <c r="D354" s="92">
        <v>0</v>
      </c>
      <c r="E354" s="93">
        <v>0</v>
      </c>
      <c r="F354" s="93">
        <v>0</v>
      </c>
      <c r="G354" s="93">
        <v>0</v>
      </c>
      <c r="H354" s="95">
        <v>0</v>
      </c>
      <c r="I354" s="96">
        <v>0</v>
      </c>
      <c r="J354" s="96">
        <v>0</v>
      </c>
      <c r="K354" s="97">
        <v>0</v>
      </c>
      <c r="L354" s="395"/>
      <c r="M354" s="395"/>
      <c r="N354" s="392"/>
    </row>
    <row r="355" spans="1:55" x14ac:dyDescent="0.2">
      <c r="B355" s="90"/>
      <c r="C355" s="91" t="s">
        <v>45</v>
      </c>
      <c r="D355" s="92">
        <v>0</v>
      </c>
      <c r="E355" s="93">
        <v>0</v>
      </c>
      <c r="F355" s="93">
        <v>0</v>
      </c>
      <c r="G355" s="93">
        <v>0</v>
      </c>
      <c r="H355" s="95">
        <v>0</v>
      </c>
      <c r="I355" s="96">
        <v>0</v>
      </c>
      <c r="J355" s="96">
        <v>0</v>
      </c>
      <c r="K355" s="97">
        <v>0</v>
      </c>
      <c r="L355" s="395"/>
      <c r="M355" s="395"/>
      <c r="N355" s="392"/>
    </row>
    <row r="356" spans="1:55" x14ac:dyDescent="0.2">
      <c r="B356" s="100"/>
      <c r="C356" s="101" t="s">
        <v>46</v>
      </c>
      <c r="D356" s="102">
        <v>0</v>
      </c>
      <c r="E356" s="103">
        <v>0</v>
      </c>
      <c r="F356" s="103">
        <v>0</v>
      </c>
      <c r="G356" s="103">
        <v>0</v>
      </c>
      <c r="H356" s="105">
        <v>0</v>
      </c>
      <c r="I356" s="106">
        <v>0</v>
      </c>
      <c r="J356" s="106">
        <v>0</v>
      </c>
      <c r="K356" s="107">
        <v>0</v>
      </c>
      <c r="L356" s="395"/>
      <c r="M356" s="395"/>
      <c r="N356" s="392"/>
    </row>
    <row r="357" spans="1:55" ht="21" x14ac:dyDescent="0.2">
      <c r="B357" s="128"/>
      <c r="C357" s="129"/>
      <c r="D357" s="362"/>
      <c r="E357" s="363"/>
      <c r="F357" s="363"/>
      <c r="G357" s="363"/>
      <c r="H357" s="362"/>
      <c r="I357" s="363"/>
      <c r="J357" s="363"/>
      <c r="K357" s="363"/>
      <c r="L357" s="394"/>
      <c r="M357" s="394"/>
    </row>
    <row r="358" spans="1:55" s="109" customFormat="1" ht="21" x14ac:dyDescent="0.35">
      <c r="A358" s="57"/>
      <c r="B358" s="364" t="s">
        <v>122</v>
      </c>
      <c r="C358" s="365"/>
      <c r="D358" s="366" t="s">
        <v>98</v>
      </c>
      <c r="E358" s="367"/>
      <c r="F358" s="367"/>
      <c r="G358" s="368"/>
      <c r="H358" s="369" t="s">
        <v>99</v>
      </c>
      <c r="I358" s="370"/>
      <c r="J358" s="370"/>
      <c r="K358" s="371"/>
      <c r="L358" s="400"/>
      <c r="M358" s="400"/>
      <c r="N358" s="399"/>
      <c r="O358" s="399"/>
      <c r="P358" s="399"/>
      <c r="Q358" s="399"/>
      <c r="R358" s="399"/>
      <c r="S358" s="60"/>
      <c r="T358" s="60"/>
      <c r="U358" s="60"/>
      <c r="V358" s="60"/>
      <c r="W358" s="60"/>
      <c r="X358" s="60"/>
      <c r="Y358" s="60"/>
      <c r="Z358" s="60"/>
      <c r="AA358" s="60"/>
      <c r="AB358" s="60"/>
      <c r="AC358" s="60"/>
      <c r="AD358" s="60"/>
      <c r="AE358" s="60"/>
      <c r="AF358" s="60"/>
      <c r="AG358" s="60"/>
      <c r="AH358" s="60"/>
      <c r="AI358" s="60"/>
      <c r="AJ358" s="60"/>
      <c r="AK358" s="60"/>
      <c r="AL358" s="60"/>
      <c r="AM358" s="60"/>
      <c r="AN358" s="60"/>
      <c r="AO358" s="60"/>
      <c r="AP358" s="60"/>
      <c r="AQ358" s="60"/>
      <c r="AR358" s="60"/>
      <c r="AS358" s="60"/>
      <c r="AT358" s="60"/>
      <c r="AU358" s="60"/>
      <c r="AV358" s="60"/>
      <c r="AW358" s="60"/>
      <c r="AX358" s="60"/>
      <c r="AY358" s="60"/>
      <c r="AZ358" s="60"/>
      <c r="BA358" s="60"/>
      <c r="BB358" s="60"/>
      <c r="BC358" s="60"/>
    </row>
    <row r="359" spans="1:55" x14ac:dyDescent="0.2">
      <c r="B359" s="67"/>
      <c r="C359" s="68" t="s">
        <v>105</v>
      </c>
      <c r="D359" s="126">
        <v>0</v>
      </c>
      <c r="E359" s="127">
        <v>0</v>
      </c>
      <c r="F359" s="127">
        <v>0</v>
      </c>
      <c r="G359" s="127">
        <v>0</v>
      </c>
      <c r="H359" s="120">
        <v>0</v>
      </c>
      <c r="I359" s="121">
        <v>0</v>
      </c>
      <c r="J359" s="121">
        <v>0</v>
      </c>
      <c r="K359" s="122">
        <v>0</v>
      </c>
      <c r="L359" s="393"/>
      <c r="M359" s="393"/>
      <c r="N359" s="405"/>
      <c r="R359" s="391">
        <v>821</v>
      </c>
      <c r="T359" s="61">
        <v>821</v>
      </c>
    </row>
    <row r="360" spans="1:55" x14ac:dyDescent="0.2">
      <c r="B360" s="69"/>
      <c r="C360" s="70" t="s">
        <v>115</v>
      </c>
      <c r="D360" s="112">
        <v>0</v>
      </c>
      <c r="E360" s="113">
        <v>0</v>
      </c>
      <c r="F360" s="113">
        <v>0</v>
      </c>
      <c r="G360" s="113">
        <v>0</v>
      </c>
      <c r="H360" s="115">
        <v>0</v>
      </c>
      <c r="I360" s="116">
        <v>0</v>
      </c>
      <c r="J360" s="116">
        <v>0</v>
      </c>
      <c r="K360" s="117">
        <v>0</v>
      </c>
      <c r="L360" s="393"/>
      <c r="M360" s="393"/>
      <c r="N360" s="405"/>
    </row>
    <row r="361" spans="1:55" x14ac:dyDescent="0.2">
      <c r="B361" s="69" t="s">
        <v>109</v>
      </c>
      <c r="C361" s="70" t="s">
        <v>110</v>
      </c>
      <c r="D361" s="77">
        <v>0</v>
      </c>
      <c r="E361" s="78">
        <v>0</v>
      </c>
      <c r="F361" s="78">
        <v>0</v>
      </c>
      <c r="G361" s="78">
        <v>0</v>
      </c>
      <c r="H361" s="80">
        <v>0</v>
      </c>
      <c r="I361" s="81">
        <v>0</v>
      </c>
      <c r="J361" s="81">
        <v>0</v>
      </c>
      <c r="K361" s="82">
        <v>0</v>
      </c>
      <c r="L361" s="393"/>
      <c r="M361" s="393"/>
      <c r="N361" s="405"/>
      <c r="R361" s="391">
        <v>837</v>
      </c>
      <c r="T361" s="61">
        <v>837</v>
      </c>
    </row>
    <row r="362" spans="1:55" x14ac:dyDescent="0.2">
      <c r="B362" s="69"/>
      <c r="C362" s="70" t="s">
        <v>111</v>
      </c>
      <c r="D362" s="77">
        <v>0</v>
      </c>
      <c r="E362" s="78">
        <v>0</v>
      </c>
      <c r="F362" s="78">
        <v>0</v>
      </c>
      <c r="G362" s="78">
        <v>0</v>
      </c>
      <c r="H362" s="80">
        <v>0</v>
      </c>
      <c r="I362" s="81">
        <v>0</v>
      </c>
      <c r="J362" s="81">
        <v>0</v>
      </c>
      <c r="K362" s="82">
        <v>0</v>
      </c>
      <c r="L362" s="393"/>
      <c r="M362" s="393"/>
      <c r="N362" s="405"/>
      <c r="R362" s="391">
        <v>838</v>
      </c>
      <c r="T362" s="61">
        <v>838</v>
      </c>
    </row>
    <row r="363" spans="1:55" x14ac:dyDescent="0.2">
      <c r="A363" s="57">
        <v>29</v>
      </c>
      <c r="B363" s="69"/>
      <c r="C363" s="70" t="s">
        <v>45</v>
      </c>
      <c r="D363" s="77">
        <v>0</v>
      </c>
      <c r="E363" s="78">
        <v>0</v>
      </c>
      <c r="F363" s="78">
        <v>0</v>
      </c>
      <c r="G363" s="78">
        <v>0</v>
      </c>
      <c r="H363" s="80">
        <v>0</v>
      </c>
      <c r="I363" s="81">
        <v>0</v>
      </c>
      <c r="J363" s="81">
        <v>0</v>
      </c>
      <c r="K363" s="82">
        <v>0</v>
      </c>
      <c r="L363" s="393"/>
      <c r="M363" s="393"/>
      <c r="N363" s="405"/>
      <c r="R363" s="391">
        <v>839</v>
      </c>
      <c r="T363" s="61">
        <v>839</v>
      </c>
    </row>
    <row r="364" spans="1:55" x14ac:dyDescent="0.2">
      <c r="B364" s="69"/>
      <c r="C364" s="70" t="s">
        <v>46</v>
      </c>
      <c r="D364" s="77">
        <v>0</v>
      </c>
      <c r="E364" s="78">
        <v>0</v>
      </c>
      <c r="F364" s="78">
        <v>0</v>
      </c>
      <c r="G364" s="78">
        <v>0</v>
      </c>
      <c r="H364" s="80">
        <v>0</v>
      </c>
      <c r="I364" s="81">
        <v>0</v>
      </c>
      <c r="J364" s="81">
        <v>0</v>
      </c>
      <c r="K364" s="82">
        <v>0</v>
      </c>
      <c r="L364" s="393"/>
      <c r="M364" s="393"/>
      <c r="N364" s="405"/>
      <c r="R364" s="391">
        <v>839</v>
      </c>
      <c r="T364" s="61">
        <v>839</v>
      </c>
    </row>
    <row r="365" spans="1:55" x14ac:dyDescent="0.2">
      <c r="B365" s="90" t="s">
        <v>113</v>
      </c>
      <c r="C365" s="91" t="s">
        <v>110</v>
      </c>
      <c r="D365" s="92">
        <v>0</v>
      </c>
      <c r="E365" s="93">
        <v>0</v>
      </c>
      <c r="F365" s="93">
        <v>0</v>
      </c>
      <c r="G365" s="93">
        <v>0</v>
      </c>
      <c r="H365" s="95">
        <v>0</v>
      </c>
      <c r="I365" s="96">
        <v>0</v>
      </c>
      <c r="J365" s="96">
        <v>0</v>
      </c>
      <c r="K365" s="97">
        <v>0</v>
      </c>
      <c r="L365" s="395"/>
      <c r="M365" s="395"/>
      <c r="N365" s="392"/>
    </row>
    <row r="366" spans="1:55" x14ac:dyDescent="0.2">
      <c r="B366" s="90"/>
      <c r="C366" s="91" t="s">
        <v>111</v>
      </c>
      <c r="D366" s="92">
        <v>0</v>
      </c>
      <c r="E366" s="93">
        <v>0</v>
      </c>
      <c r="F366" s="93">
        <v>0</v>
      </c>
      <c r="G366" s="93">
        <v>0</v>
      </c>
      <c r="H366" s="95">
        <v>0</v>
      </c>
      <c r="I366" s="96">
        <v>0</v>
      </c>
      <c r="J366" s="96">
        <v>0</v>
      </c>
      <c r="K366" s="97">
        <v>0</v>
      </c>
      <c r="L366" s="395"/>
      <c r="M366" s="395"/>
      <c r="N366" s="392"/>
    </row>
    <row r="367" spans="1:55" x14ac:dyDescent="0.2">
      <c r="B367" s="90"/>
      <c r="C367" s="91" t="s">
        <v>45</v>
      </c>
      <c r="D367" s="92">
        <v>0</v>
      </c>
      <c r="E367" s="93">
        <v>0</v>
      </c>
      <c r="F367" s="93">
        <v>0</v>
      </c>
      <c r="G367" s="93">
        <v>0</v>
      </c>
      <c r="H367" s="95">
        <v>0</v>
      </c>
      <c r="I367" s="96">
        <v>0</v>
      </c>
      <c r="J367" s="96">
        <v>0</v>
      </c>
      <c r="K367" s="97">
        <v>0</v>
      </c>
      <c r="L367" s="395"/>
      <c r="M367" s="395"/>
      <c r="N367" s="392"/>
    </row>
    <row r="368" spans="1:55" x14ac:dyDescent="0.2">
      <c r="B368" s="100"/>
      <c r="C368" s="101" t="s">
        <v>46</v>
      </c>
      <c r="D368" s="102">
        <v>0</v>
      </c>
      <c r="E368" s="103">
        <v>0</v>
      </c>
      <c r="F368" s="103">
        <v>0</v>
      </c>
      <c r="G368" s="103">
        <v>0</v>
      </c>
      <c r="H368" s="105">
        <v>0</v>
      </c>
      <c r="I368" s="106">
        <v>0</v>
      </c>
      <c r="J368" s="106">
        <v>0</v>
      </c>
      <c r="K368" s="107">
        <v>0</v>
      </c>
      <c r="L368" s="395"/>
      <c r="M368" s="395"/>
      <c r="N368" s="392"/>
    </row>
    <row r="369" spans="1:55" ht="21" x14ac:dyDescent="0.2">
      <c r="B369" s="128"/>
      <c r="C369" s="129"/>
      <c r="D369" s="362"/>
      <c r="E369" s="363"/>
      <c r="F369" s="363"/>
      <c r="G369" s="363"/>
      <c r="H369" s="362"/>
      <c r="I369" s="363"/>
      <c r="J369" s="363"/>
      <c r="K369" s="363"/>
      <c r="L369" s="394"/>
      <c r="M369" s="394"/>
    </row>
    <row r="370" spans="1:55" s="109" customFormat="1" ht="21" x14ac:dyDescent="0.35">
      <c r="A370" s="57"/>
      <c r="B370" s="364" t="s">
        <v>122</v>
      </c>
      <c r="C370" s="365"/>
      <c r="D370" s="366" t="s">
        <v>98</v>
      </c>
      <c r="E370" s="367"/>
      <c r="F370" s="367"/>
      <c r="G370" s="368"/>
      <c r="H370" s="369" t="s">
        <v>99</v>
      </c>
      <c r="I370" s="370"/>
      <c r="J370" s="370"/>
      <c r="K370" s="371"/>
      <c r="L370" s="400"/>
      <c r="M370" s="400"/>
      <c r="N370" s="399"/>
      <c r="O370" s="399"/>
      <c r="P370" s="399"/>
      <c r="Q370" s="399"/>
      <c r="R370" s="399"/>
      <c r="S370" s="60"/>
      <c r="T370" s="60"/>
      <c r="U370" s="60"/>
      <c r="V370" s="60"/>
      <c r="W370" s="60"/>
      <c r="X370" s="60"/>
      <c r="Y370" s="60"/>
      <c r="Z370" s="60"/>
      <c r="AA370" s="60"/>
      <c r="AB370" s="60"/>
      <c r="AC370" s="60"/>
      <c r="AD370" s="60"/>
      <c r="AE370" s="60"/>
      <c r="AF370" s="60"/>
      <c r="AG370" s="60"/>
      <c r="AH370" s="60"/>
      <c r="AI370" s="60"/>
      <c r="AJ370" s="60"/>
      <c r="AK370" s="60"/>
      <c r="AL370" s="60"/>
      <c r="AM370" s="60"/>
      <c r="AN370" s="60"/>
      <c r="AO370" s="60"/>
      <c r="AP370" s="60"/>
      <c r="AQ370" s="60"/>
      <c r="AR370" s="60"/>
      <c r="AS370" s="60"/>
      <c r="AT370" s="60"/>
      <c r="AU370" s="60"/>
      <c r="AV370" s="60"/>
      <c r="AW370" s="60"/>
      <c r="AX370" s="60"/>
      <c r="AY370" s="60"/>
      <c r="AZ370" s="60"/>
      <c r="BA370" s="60"/>
      <c r="BB370" s="60"/>
      <c r="BC370" s="60"/>
    </row>
    <row r="371" spans="1:55" x14ac:dyDescent="0.2">
      <c r="B371" s="67"/>
      <c r="C371" s="68" t="s">
        <v>105</v>
      </c>
      <c r="D371" s="126">
        <v>0</v>
      </c>
      <c r="E371" s="127">
        <v>0</v>
      </c>
      <c r="F371" s="127">
        <v>0</v>
      </c>
      <c r="G371" s="127">
        <v>0</v>
      </c>
      <c r="H371" s="120">
        <v>0</v>
      </c>
      <c r="I371" s="121">
        <v>0</v>
      </c>
      <c r="J371" s="121">
        <v>0</v>
      </c>
      <c r="K371" s="122">
        <v>0</v>
      </c>
      <c r="L371" s="393"/>
      <c r="M371" s="393"/>
      <c r="N371" s="405"/>
      <c r="R371" s="391">
        <v>848</v>
      </c>
      <c r="T371" s="61">
        <v>848</v>
      </c>
    </row>
    <row r="372" spans="1:55" x14ac:dyDescent="0.2">
      <c r="B372" s="69"/>
      <c r="C372" s="70" t="s">
        <v>115</v>
      </c>
      <c r="D372" s="112">
        <v>0</v>
      </c>
      <c r="E372" s="113">
        <v>0</v>
      </c>
      <c r="F372" s="113">
        <v>0</v>
      </c>
      <c r="G372" s="113">
        <v>0</v>
      </c>
      <c r="H372" s="115">
        <v>0</v>
      </c>
      <c r="I372" s="116">
        <v>0</v>
      </c>
      <c r="J372" s="116">
        <v>0</v>
      </c>
      <c r="K372" s="117">
        <v>0</v>
      </c>
      <c r="L372" s="393"/>
      <c r="M372" s="393"/>
      <c r="N372" s="405"/>
    </row>
    <row r="373" spans="1:55" x14ac:dyDescent="0.2">
      <c r="B373" s="69" t="s">
        <v>109</v>
      </c>
      <c r="C373" s="70" t="s">
        <v>110</v>
      </c>
      <c r="D373" s="77">
        <v>0</v>
      </c>
      <c r="E373" s="78">
        <v>0</v>
      </c>
      <c r="F373" s="78">
        <v>0</v>
      </c>
      <c r="G373" s="78">
        <v>0</v>
      </c>
      <c r="H373" s="80">
        <v>0</v>
      </c>
      <c r="I373" s="81">
        <v>0</v>
      </c>
      <c r="J373" s="81">
        <v>0</v>
      </c>
      <c r="K373" s="82">
        <v>0</v>
      </c>
      <c r="L373" s="393"/>
      <c r="M373" s="393"/>
      <c r="N373" s="405"/>
      <c r="R373" s="391">
        <v>864</v>
      </c>
      <c r="T373" s="61">
        <v>864</v>
      </c>
    </row>
    <row r="374" spans="1:55" x14ac:dyDescent="0.2">
      <c r="B374" s="69"/>
      <c r="C374" s="70" t="s">
        <v>111</v>
      </c>
      <c r="D374" s="77">
        <v>0</v>
      </c>
      <c r="E374" s="78">
        <v>0</v>
      </c>
      <c r="F374" s="78">
        <v>0</v>
      </c>
      <c r="G374" s="78">
        <v>0</v>
      </c>
      <c r="H374" s="80">
        <v>0</v>
      </c>
      <c r="I374" s="81">
        <v>0</v>
      </c>
      <c r="J374" s="81">
        <v>0</v>
      </c>
      <c r="K374" s="82">
        <v>0</v>
      </c>
      <c r="L374" s="393"/>
      <c r="M374" s="393"/>
      <c r="N374" s="405"/>
      <c r="R374" s="391">
        <v>865</v>
      </c>
      <c r="T374" s="61">
        <v>865</v>
      </c>
    </row>
    <row r="375" spans="1:55" x14ac:dyDescent="0.2">
      <c r="A375" s="57">
        <v>30</v>
      </c>
      <c r="B375" s="69"/>
      <c r="C375" s="70" t="s">
        <v>45</v>
      </c>
      <c r="D375" s="77">
        <v>0</v>
      </c>
      <c r="E375" s="78">
        <v>0</v>
      </c>
      <c r="F375" s="78">
        <v>0</v>
      </c>
      <c r="G375" s="78">
        <v>0</v>
      </c>
      <c r="H375" s="80">
        <v>0</v>
      </c>
      <c r="I375" s="81">
        <v>0</v>
      </c>
      <c r="J375" s="81">
        <v>0</v>
      </c>
      <c r="K375" s="82">
        <v>0</v>
      </c>
      <c r="L375" s="393"/>
      <c r="M375" s="393"/>
      <c r="N375" s="405"/>
      <c r="R375" s="391">
        <v>866</v>
      </c>
      <c r="T375" s="61">
        <v>866</v>
      </c>
    </row>
    <row r="376" spans="1:55" x14ac:dyDescent="0.2">
      <c r="B376" s="69"/>
      <c r="C376" s="70" t="s">
        <v>46</v>
      </c>
      <c r="D376" s="77">
        <v>0</v>
      </c>
      <c r="E376" s="78">
        <v>0</v>
      </c>
      <c r="F376" s="78">
        <v>0</v>
      </c>
      <c r="G376" s="78">
        <v>0</v>
      </c>
      <c r="H376" s="80">
        <v>0</v>
      </c>
      <c r="I376" s="81">
        <v>0</v>
      </c>
      <c r="J376" s="81">
        <v>0</v>
      </c>
      <c r="K376" s="82">
        <v>0</v>
      </c>
      <c r="L376" s="393"/>
      <c r="M376" s="393"/>
      <c r="N376" s="405"/>
      <c r="R376" s="391">
        <v>866</v>
      </c>
      <c r="T376" s="61">
        <v>866</v>
      </c>
    </row>
    <row r="377" spans="1:55" x14ac:dyDescent="0.2">
      <c r="B377" s="90" t="s">
        <v>113</v>
      </c>
      <c r="C377" s="91" t="s">
        <v>110</v>
      </c>
      <c r="D377" s="92">
        <v>0</v>
      </c>
      <c r="E377" s="93">
        <v>0</v>
      </c>
      <c r="F377" s="93">
        <v>0</v>
      </c>
      <c r="G377" s="93">
        <v>0</v>
      </c>
      <c r="H377" s="95">
        <v>0</v>
      </c>
      <c r="I377" s="96">
        <v>0</v>
      </c>
      <c r="J377" s="96">
        <v>0</v>
      </c>
      <c r="K377" s="97">
        <v>0</v>
      </c>
      <c r="L377" s="395"/>
      <c r="M377" s="395"/>
      <c r="N377" s="392"/>
    </row>
    <row r="378" spans="1:55" x14ac:dyDescent="0.2">
      <c r="B378" s="90"/>
      <c r="C378" s="91" t="s">
        <v>111</v>
      </c>
      <c r="D378" s="92">
        <v>0</v>
      </c>
      <c r="E378" s="93">
        <v>0</v>
      </c>
      <c r="F378" s="93">
        <v>0</v>
      </c>
      <c r="G378" s="93">
        <v>0</v>
      </c>
      <c r="H378" s="95">
        <v>0</v>
      </c>
      <c r="I378" s="96">
        <v>0</v>
      </c>
      <c r="J378" s="96">
        <v>0</v>
      </c>
      <c r="K378" s="97">
        <v>0</v>
      </c>
      <c r="L378" s="395"/>
      <c r="M378" s="395"/>
      <c r="N378" s="392"/>
    </row>
    <row r="379" spans="1:55" x14ac:dyDescent="0.2">
      <c r="B379" s="90"/>
      <c r="C379" s="91" t="s">
        <v>45</v>
      </c>
      <c r="D379" s="92">
        <v>0</v>
      </c>
      <c r="E379" s="93">
        <v>0</v>
      </c>
      <c r="F379" s="93">
        <v>0</v>
      </c>
      <c r="G379" s="93">
        <v>0</v>
      </c>
      <c r="H379" s="95">
        <v>0</v>
      </c>
      <c r="I379" s="96">
        <v>0</v>
      </c>
      <c r="J379" s="96">
        <v>0</v>
      </c>
      <c r="K379" s="97">
        <v>0</v>
      </c>
      <c r="L379" s="395"/>
      <c r="M379" s="395"/>
      <c r="N379" s="392"/>
    </row>
    <row r="380" spans="1:55" x14ac:dyDescent="0.2">
      <c r="B380" s="100"/>
      <c r="C380" s="101" t="s">
        <v>46</v>
      </c>
      <c r="D380" s="102">
        <v>0</v>
      </c>
      <c r="E380" s="103">
        <v>0</v>
      </c>
      <c r="F380" s="103">
        <v>0</v>
      </c>
      <c r="G380" s="103">
        <v>0</v>
      </c>
      <c r="H380" s="105">
        <v>0</v>
      </c>
      <c r="I380" s="106">
        <v>0</v>
      </c>
      <c r="J380" s="106">
        <v>0</v>
      </c>
      <c r="K380" s="107">
        <v>0</v>
      </c>
      <c r="L380" s="395"/>
      <c r="M380" s="395"/>
      <c r="N380" s="392"/>
    </row>
    <row r="381" spans="1:55" ht="21" x14ac:dyDescent="0.2">
      <c r="B381" s="128"/>
      <c r="C381" s="129"/>
      <c r="D381" s="362"/>
      <c r="E381" s="363"/>
      <c r="F381" s="363"/>
      <c r="G381" s="363"/>
      <c r="H381" s="362"/>
      <c r="I381" s="363"/>
      <c r="J381" s="363"/>
      <c r="K381" s="363"/>
    </row>
    <row r="382" spans="1:55" ht="21" x14ac:dyDescent="0.35">
      <c r="B382" s="364" t="s">
        <v>122</v>
      </c>
      <c r="C382" s="365"/>
      <c r="D382" s="366" t="s">
        <v>98</v>
      </c>
      <c r="E382" s="367"/>
      <c r="F382" s="367"/>
      <c r="G382" s="368"/>
      <c r="H382" s="369" t="s">
        <v>99</v>
      </c>
      <c r="I382" s="370"/>
      <c r="J382" s="370"/>
      <c r="K382" s="371"/>
    </row>
    <row r="383" spans="1:55" x14ac:dyDescent="0.2">
      <c r="B383" s="67"/>
      <c r="C383" s="68" t="s">
        <v>105</v>
      </c>
      <c r="D383" s="126">
        <v>0</v>
      </c>
      <c r="E383" s="127">
        <v>0</v>
      </c>
      <c r="F383" s="127">
        <v>0</v>
      </c>
      <c r="G383" s="127">
        <v>0</v>
      </c>
      <c r="H383" s="120">
        <v>0</v>
      </c>
      <c r="I383" s="121">
        <v>0</v>
      </c>
      <c r="J383" s="121">
        <v>0</v>
      </c>
      <c r="K383" s="122">
        <v>0</v>
      </c>
      <c r="R383" s="391">
        <v>875</v>
      </c>
      <c r="T383" s="61">
        <v>875</v>
      </c>
    </row>
    <row r="384" spans="1:55" x14ac:dyDescent="0.2">
      <c r="B384" s="69"/>
      <c r="C384" s="70" t="s">
        <v>115</v>
      </c>
      <c r="D384" s="112">
        <v>0</v>
      </c>
      <c r="E384" s="113">
        <v>0</v>
      </c>
      <c r="F384" s="113">
        <v>0</v>
      </c>
      <c r="G384" s="113">
        <v>0</v>
      </c>
      <c r="H384" s="115">
        <v>0</v>
      </c>
      <c r="I384" s="116">
        <v>0</v>
      </c>
      <c r="J384" s="116">
        <v>0</v>
      </c>
      <c r="K384" s="117">
        <v>0</v>
      </c>
    </row>
    <row r="385" spans="1:20" x14ac:dyDescent="0.2">
      <c r="B385" s="69" t="s">
        <v>109</v>
      </c>
      <c r="C385" s="70" t="s">
        <v>110</v>
      </c>
      <c r="D385" s="77">
        <v>0</v>
      </c>
      <c r="E385" s="78">
        <v>0</v>
      </c>
      <c r="F385" s="78">
        <v>0</v>
      </c>
      <c r="G385" s="78">
        <v>0</v>
      </c>
      <c r="H385" s="80">
        <v>0</v>
      </c>
      <c r="I385" s="81">
        <v>0</v>
      </c>
      <c r="J385" s="81">
        <v>0</v>
      </c>
      <c r="K385" s="82">
        <v>0</v>
      </c>
      <c r="R385" s="391">
        <v>891</v>
      </c>
      <c r="T385" s="61">
        <v>891</v>
      </c>
    </row>
    <row r="386" spans="1:20" x14ac:dyDescent="0.2">
      <c r="B386" s="69"/>
      <c r="C386" s="70" t="s">
        <v>111</v>
      </c>
      <c r="D386" s="77">
        <v>0</v>
      </c>
      <c r="E386" s="78">
        <v>0</v>
      </c>
      <c r="F386" s="78">
        <v>0</v>
      </c>
      <c r="G386" s="78">
        <v>0</v>
      </c>
      <c r="H386" s="80">
        <v>0</v>
      </c>
      <c r="I386" s="81">
        <v>0</v>
      </c>
      <c r="J386" s="81">
        <v>0</v>
      </c>
      <c r="K386" s="82">
        <v>0</v>
      </c>
      <c r="R386" s="391">
        <v>892</v>
      </c>
      <c r="T386" s="61">
        <v>892</v>
      </c>
    </row>
    <row r="387" spans="1:20" x14ac:dyDescent="0.2">
      <c r="A387" s="57">
        <v>31</v>
      </c>
      <c r="B387" s="69"/>
      <c r="C387" s="70" t="s">
        <v>45</v>
      </c>
      <c r="D387" s="77">
        <v>0</v>
      </c>
      <c r="E387" s="78">
        <v>0</v>
      </c>
      <c r="F387" s="78">
        <v>0</v>
      </c>
      <c r="G387" s="78">
        <v>0</v>
      </c>
      <c r="H387" s="80">
        <v>0</v>
      </c>
      <c r="I387" s="81">
        <v>0</v>
      </c>
      <c r="J387" s="81">
        <v>0</v>
      </c>
      <c r="K387" s="82">
        <v>0</v>
      </c>
      <c r="R387" s="391">
        <v>893</v>
      </c>
      <c r="T387" s="61">
        <v>893</v>
      </c>
    </row>
    <row r="388" spans="1:20" x14ac:dyDescent="0.2">
      <c r="B388" s="69"/>
      <c r="C388" s="70" t="s">
        <v>46</v>
      </c>
      <c r="D388" s="77">
        <v>0</v>
      </c>
      <c r="E388" s="78">
        <v>0</v>
      </c>
      <c r="F388" s="78">
        <v>0</v>
      </c>
      <c r="G388" s="78">
        <v>0</v>
      </c>
      <c r="H388" s="80">
        <v>0</v>
      </c>
      <c r="I388" s="81">
        <v>0</v>
      </c>
      <c r="J388" s="81">
        <v>0</v>
      </c>
      <c r="K388" s="82">
        <v>0</v>
      </c>
      <c r="R388" s="391">
        <v>893</v>
      </c>
      <c r="T388" s="61">
        <v>893</v>
      </c>
    </row>
    <row r="389" spans="1:20" x14ac:dyDescent="0.2">
      <c r="B389" s="90" t="s">
        <v>113</v>
      </c>
      <c r="C389" s="91" t="s">
        <v>110</v>
      </c>
      <c r="D389" s="92">
        <v>0</v>
      </c>
      <c r="E389" s="93">
        <v>0</v>
      </c>
      <c r="F389" s="93">
        <v>0</v>
      </c>
      <c r="G389" s="93">
        <v>0</v>
      </c>
      <c r="H389" s="95">
        <v>0</v>
      </c>
      <c r="I389" s="96">
        <v>0</v>
      </c>
      <c r="J389" s="96">
        <v>0</v>
      </c>
      <c r="K389" s="97">
        <v>0</v>
      </c>
    </row>
    <row r="390" spans="1:20" x14ac:dyDescent="0.2">
      <c r="B390" s="90"/>
      <c r="C390" s="91" t="s">
        <v>111</v>
      </c>
      <c r="D390" s="92">
        <v>0</v>
      </c>
      <c r="E390" s="93">
        <v>0</v>
      </c>
      <c r="F390" s="93">
        <v>0</v>
      </c>
      <c r="G390" s="93">
        <v>0</v>
      </c>
      <c r="H390" s="95">
        <v>0</v>
      </c>
      <c r="I390" s="96">
        <v>0</v>
      </c>
      <c r="J390" s="96">
        <v>0</v>
      </c>
      <c r="K390" s="97">
        <v>0</v>
      </c>
    </row>
    <row r="391" spans="1:20" x14ac:dyDescent="0.2">
      <c r="B391" s="90"/>
      <c r="C391" s="91" t="s">
        <v>45</v>
      </c>
      <c r="D391" s="92">
        <v>0</v>
      </c>
      <c r="E391" s="93">
        <v>0</v>
      </c>
      <c r="F391" s="93">
        <v>0</v>
      </c>
      <c r="G391" s="93">
        <v>0</v>
      </c>
      <c r="H391" s="95">
        <v>0</v>
      </c>
      <c r="I391" s="96">
        <v>0</v>
      </c>
      <c r="J391" s="96">
        <v>0</v>
      </c>
      <c r="K391" s="97">
        <v>0</v>
      </c>
    </row>
    <row r="392" spans="1:20" x14ac:dyDescent="0.2">
      <c r="B392" s="100"/>
      <c r="C392" s="101" t="s">
        <v>46</v>
      </c>
      <c r="D392" s="102">
        <v>0</v>
      </c>
      <c r="E392" s="103">
        <v>0</v>
      </c>
      <c r="F392" s="103">
        <v>0</v>
      </c>
      <c r="G392" s="103">
        <v>0</v>
      </c>
      <c r="H392" s="105">
        <v>0</v>
      </c>
      <c r="I392" s="106">
        <v>0</v>
      </c>
      <c r="J392" s="106">
        <v>0</v>
      </c>
      <c r="K392" s="107">
        <v>0</v>
      </c>
    </row>
    <row r="393" spans="1:20" ht="21" x14ac:dyDescent="0.2">
      <c r="B393" s="128"/>
      <c r="C393" s="129"/>
      <c r="D393" s="362"/>
      <c r="E393" s="363"/>
      <c r="F393" s="363"/>
      <c r="G393" s="363"/>
      <c r="H393" s="362"/>
      <c r="I393" s="363"/>
      <c r="J393" s="363"/>
      <c r="K393" s="363"/>
    </row>
    <row r="394" spans="1:20" ht="21" x14ac:dyDescent="0.35">
      <c r="B394" s="364" t="s">
        <v>122</v>
      </c>
      <c r="C394" s="365"/>
      <c r="D394" s="366" t="s">
        <v>98</v>
      </c>
      <c r="E394" s="367"/>
      <c r="F394" s="367"/>
      <c r="G394" s="368"/>
      <c r="H394" s="369" t="s">
        <v>99</v>
      </c>
      <c r="I394" s="370"/>
      <c r="J394" s="370"/>
      <c r="K394" s="371"/>
    </row>
    <row r="395" spans="1:20" x14ac:dyDescent="0.2">
      <c r="B395" s="67"/>
      <c r="C395" s="68" t="s">
        <v>105</v>
      </c>
      <c r="D395" s="126">
        <v>0</v>
      </c>
      <c r="E395" s="127">
        <v>0</v>
      </c>
      <c r="F395" s="127">
        <v>0</v>
      </c>
      <c r="G395" s="127">
        <v>0</v>
      </c>
      <c r="H395" s="120">
        <v>0</v>
      </c>
      <c r="I395" s="121">
        <v>0</v>
      </c>
      <c r="J395" s="121">
        <v>0</v>
      </c>
      <c r="K395" s="122">
        <v>0</v>
      </c>
      <c r="R395" s="391">
        <v>902</v>
      </c>
      <c r="T395" s="61">
        <v>902</v>
      </c>
    </row>
    <row r="396" spans="1:20" x14ac:dyDescent="0.2">
      <c r="B396" s="69"/>
      <c r="C396" s="70" t="s">
        <v>115</v>
      </c>
      <c r="D396" s="112">
        <v>0</v>
      </c>
      <c r="E396" s="113">
        <v>0</v>
      </c>
      <c r="F396" s="113">
        <v>0</v>
      </c>
      <c r="G396" s="113">
        <v>0</v>
      </c>
      <c r="H396" s="115">
        <v>0</v>
      </c>
      <c r="I396" s="116">
        <v>0</v>
      </c>
      <c r="J396" s="116">
        <v>0</v>
      </c>
      <c r="K396" s="117">
        <v>0</v>
      </c>
    </row>
    <row r="397" spans="1:20" x14ac:dyDescent="0.2">
      <c r="B397" s="69" t="s">
        <v>109</v>
      </c>
      <c r="C397" s="70" t="s">
        <v>110</v>
      </c>
      <c r="D397" s="77">
        <v>0</v>
      </c>
      <c r="E397" s="78">
        <v>0</v>
      </c>
      <c r="F397" s="78">
        <v>0</v>
      </c>
      <c r="G397" s="78">
        <v>0</v>
      </c>
      <c r="H397" s="80">
        <v>0</v>
      </c>
      <c r="I397" s="81">
        <v>0</v>
      </c>
      <c r="J397" s="81">
        <v>0</v>
      </c>
      <c r="K397" s="82">
        <v>0</v>
      </c>
      <c r="R397" s="391">
        <v>918</v>
      </c>
      <c r="T397" s="61">
        <v>918</v>
      </c>
    </row>
    <row r="398" spans="1:20" x14ac:dyDescent="0.2">
      <c r="A398" s="57">
        <v>32</v>
      </c>
      <c r="B398" s="69"/>
      <c r="C398" s="70" t="s">
        <v>111</v>
      </c>
      <c r="D398" s="77">
        <v>0</v>
      </c>
      <c r="E398" s="78">
        <v>0</v>
      </c>
      <c r="F398" s="78">
        <v>0</v>
      </c>
      <c r="G398" s="78">
        <v>0</v>
      </c>
      <c r="H398" s="80">
        <v>0</v>
      </c>
      <c r="I398" s="81">
        <v>0</v>
      </c>
      <c r="J398" s="81">
        <v>0</v>
      </c>
      <c r="K398" s="82">
        <v>0</v>
      </c>
      <c r="R398" s="391">
        <v>919</v>
      </c>
      <c r="T398" s="61">
        <v>919</v>
      </c>
    </row>
    <row r="399" spans="1:20" x14ac:dyDescent="0.2">
      <c r="B399" s="69"/>
      <c r="C399" s="70" t="s">
        <v>45</v>
      </c>
      <c r="D399" s="77">
        <v>0</v>
      </c>
      <c r="E399" s="78">
        <v>0</v>
      </c>
      <c r="F399" s="78">
        <v>0</v>
      </c>
      <c r="G399" s="78">
        <v>0</v>
      </c>
      <c r="H399" s="80">
        <v>0</v>
      </c>
      <c r="I399" s="81">
        <v>0</v>
      </c>
      <c r="J399" s="81">
        <v>0</v>
      </c>
      <c r="K399" s="82">
        <v>0</v>
      </c>
      <c r="R399" s="391">
        <v>920</v>
      </c>
      <c r="T399" s="61">
        <v>920</v>
      </c>
    </row>
    <row r="400" spans="1:20" x14ac:dyDescent="0.2">
      <c r="B400" s="69"/>
      <c r="C400" s="70" t="s">
        <v>46</v>
      </c>
      <c r="D400" s="77">
        <v>0</v>
      </c>
      <c r="E400" s="78">
        <v>0</v>
      </c>
      <c r="F400" s="78">
        <v>0</v>
      </c>
      <c r="G400" s="78">
        <v>0</v>
      </c>
      <c r="H400" s="80">
        <v>0</v>
      </c>
      <c r="I400" s="81">
        <v>0</v>
      </c>
      <c r="J400" s="81">
        <v>0</v>
      </c>
      <c r="K400" s="82">
        <v>0</v>
      </c>
      <c r="R400" s="391">
        <v>920</v>
      </c>
      <c r="T400" s="61">
        <v>920</v>
      </c>
    </row>
    <row r="401" spans="2:21" x14ac:dyDescent="0.2">
      <c r="B401" s="90" t="s">
        <v>113</v>
      </c>
      <c r="C401" s="91" t="s">
        <v>110</v>
      </c>
      <c r="D401" s="92">
        <v>0</v>
      </c>
      <c r="E401" s="93">
        <v>0</v>
      </c>
      <c r="F401" s="93">
        <v>0</v>
      </c>
      <c r="G401" s="93">
        <v>0</v>
      </c>
      <c r="H401" s="95">
        <v>0</v>
      </c>
      <c r="I401" s="96">
        <v>0</v>
      </c>
      <c r="J401" s="96">
        <v>0</v>
      </c>
      <c r="K401" s="97">
        <v>0</v>
      </c>
      <c r="U401" s="99"/>
    </row>
    <row r="402" spans="2:21" x14ac:dyDescent="0.2">
      <c r="B402" s="90"/>
      <c r="C402" s="91" t="s">
        <v>111</v>
      </c>
      <c r="D402" s="92">
        <v>0</v>
      </c>
      <c r="E402" s="93">
        <v>0</v>
      </c>
      <c r="F402" s="93">
        <v>0</v>
      </c>
      <c r="G402" s="93">
        <v>0</v>
      </c>
      <c r="H402" s="95">
        <v>0</v>
      </c>
      <c r="I402" s="96">
        <v>0</v>
      </c>
      <c r="J402" s="96">
        <v>0</v>
      </c>
      <c r="K402" s="97">
        <v>0</v>
      </c>
      <c r="U402" s="99"/>
    </row>
    <row r="403" spans="2:21" x14ac:dyDescent="0.2">
      <c r="B403" s="90"/>
      <c r="C403" s="91" t="s">
        <v>45</v>
      </c>
      <c r="D403" s="92">
        <v>0</v>
      </c>
      <c r="E403" s="93">
        <v>0</v>
      </c>
      <c r="F403" s="93">
        <v>0</v>
      </c>
      <c r="G403" s="93">
        <v>0</v>
      </c>
      <c r="H403" s="95">
        <v>0</v>
      </c>
      <c r="I403" s="96">
        <v>0</v>
      </c>
      <c r="J403" s="96">
        <v>0</v>
      </c>
      <c r="K403" s="97">
        <v>0</v>
      </c>
      <c r="U403" s="99"/>
    </row>
    <row r="404" spans="2:21" x14ac:dyDescent="0.2">
      <c r="B404" s="100"/>
      <c r="C404" s="101" t="s">
        <v>46</v>
      </c>
      <c r="D404" s="102">
        <v>0</v>
      </c>
      <c r="E404" s="103">
        <v>0</v>
      </c>
      <c r="F404" s="103">
        <v>0</v>
      </c>
      <c r="G404" s="103">
        <v>0</v>
      </c>
      <c r="H404" s="105">
        <v>0</v>
      </c>
      <c r="I404" s="106">
        <v>0</v>
      </c>
      <c r="J404" s="106">
        <v>0</v>
      </c>
      <c r="K404" s="107">
        <v>0</v>
      </c>
      <c r="U404" s="99"/>
    </row>
    <row r="405" spans="2:21" ht="21" x14ac:dyDescent="0.2">
      <c r="B405" s="130"/>
      <c r="C405" s="131"/>
      <c r="D405" s="372"/>
      <c r="E405" s="373"/>
      <c r="F405" s="373"/>
      <c r="G405" s="373"/>
      <c r="H405" s="372"/>
      <c r="I405" s="373"/>
      <c r="J405" s="373"/>
      <c r="K405" s="373"/>
      <c r="U405" s="99"/>
    </row>
    <row r="406" spans="2:21" x14ac:dyDescent="0.2">
      <c r="U406" s="99"/>
    </row>
    <row r="407" spans="2:21" x14ac:dyDescent="0.2">
      <c r="U407" s="99"/>
    </row>
    <row r="408" spans="2:21" x14ac:dyDescent="0.2">
      <c r="U408" s="99"/>
    </row>
    <row r="409" spans="2:21" x14ac:dyDescent="0.2">
      <c r="U409" s="99"/>
    </row>
    <row r="410" spans="2:21" x14ac:dyDescent="0.2">
      <c r="U410" s="99"/>
    </row>
    <row r="411" spans="2:21" x14ac:dyDescent="0.2">
      <c r="U411" s="99"/>
    </row>
    <row r="412" spans="2:21" x14ac:dyDescent="0.2">
      <c r="U412" s="99"/>
    </row>
    <row r="413" spans="2:21" x14ac:dyDescent="0.2">
      <c r="U413" s="99"/>
    </row>
    <row r="414" spans="2:21" x14ac:dyDescent="0.2">
      <c r="U414" s="99"/>
    </row>
    <row r="415" spans="2:21" x14ac:dyDescent="0.2">
      <c r="U415" s="99"/>
    </row>
    <row r="416" spans="2:21" x14ac:dyDescent="0.2">
      <c r="U416" s="99"/>
    </row>
    <row r="417" spans="21:21" x14ac:dyDescent="0.2">
      <c r="U417" s="99"/>
    </row>
    <row r="418" spans="21:21" x14ac:dyDescent="0.2">
      <c r="U418" s="99"/>
    </row>
    <row r="419" spans="21:21" x14ac:dyDescent="0.2">
      <c r="U419" s="99"/>
    </row>
    <row r="420" spans="21:21" x14ac:dyDescent="0.2">
      <c r="U420" s="99"/>
    </row>
    <row r="421" spans="21:21" x14ac:dyDescent="0.2">
      <c r="U421" s="99"/>
    </row>
    <row r="422" spans="21:21" x14ac:dyDescent="0.2">
      <c r="U422" s="99"/>
    </row>
    <row r="423" spans="21:21" x14ac:dyDescent="0.2">
      <c r="U423" s="99"/>
    </row>
    <row r="424" spans="21:21" x14ac:dyDescent="0.2">
      <c r="U424" s="99"/>
    </row>
    <row r="425" spans="21:21" x14ac:dyDescent="0.2">
      <c r="U425" s="99"/>
    </row>
    <row r="426" spans="21:21" x14ac:dyDescent="0.2">
      <c r="U426" s="99"/>
    </row>
    <row r="427" spans="21:21" x14ac:dyDescent="0.2">
      <c r="U427" s="99"/>
    </row>
    <row r="428" spans="21:21" x14ac:dyDescent="0.2">
      <c r="U428" s="99"/>
    </row>
    <row r="429" spans="21:21" x14ac:dyDescent="0.2">
      <c r="U429" s="99"/>
    </row>
    <row r="430" spans="21:21" x14ac:dyDescent="0.2">
      <c r="U430" s="99"/>
    </row>
    <row r="431" spans="21:21" x14ac:dyDescent="0.2">
      <c r="U431" s="99"/>
    </row>
    <row r="432" spans="21:21" x14ac:dyDescent="0.2">
      <c r="U432" s="99"/>
    </row>
    <row r="433" spans="21:21" x14ac:dyDescent="0.2">
      <c r="U433" s="99"/>
    </row>
    <row r="434" spans="21:21" x14ac:dyDescent="0.2">
      <c r="U434" s="99"/>
    </row>
    <row r="435" spans="21:21" x14ac:dyDescent="0.2">
      <c r="U435" s="99"/>
    </row>
    <row r="436" spans="21:21" x14ac:dyDescent="0.2">
      <c r="U436" s="99"/>
    </row>
    <row r="437" spans="21:21" x14ac:dyDescent="0.2">
      <c r="U437" s="99"/>
    </row>
    <row r="438" spans="21:21" x14ac:dyDescent="0.2">
      <c r="U438" s="99"/>
    </row>
    <row r="439" spans="21:21" x14ac:dyDescent="0.2">
      <c r="U439" s="99"/>
    </row>
    <row r="440" spans="21:21" x14ac:dyDescent="0.2">
      <c r="U440" s="99"/>
    </row>
    <row r="441" spans="21:21" x14ac:dyDescent="0.2">
      <c r="U441" s="99"/>
    </row>
    <row r="442" spans="21:21" x14ac:dyDescent="0.2">
      <c r="U442" s="99"/>
    </row>
    <row r="443" spans="21:21" x14ac:dyDescent="0.2">
      <c r="U443" s="99"/>
    </row>
    <row r="444" spans="21:21" x14ac:dyDescent="0.2">
      <c r="U444" s="99"/>
    </row>
    <row r="445" spans="21:21" x14ac:dyDescent="0.2">
      <c r="U445" s="99"/>
    </row>
    <row r="446" spans="21:21" x14ac:dyDescent="0.2">
      <c r="U446" s="99"/>
    </row>
    <row r="447" spans="21:21" x14ac:dyDescent="0.2">
      <c r="U447" s="99"/>
    </row>
    <row r="448" spans="21:21" x14ac:dyDescent="0.2">
      <c r="U448" s="99"/>
    </row>
    <row r="449" spans="21:21" x14ac:dyDescent="0.2">
      <c r="U449" s="99"/>
    </row>
    <row r="450" spans="21:21" x14ac:dyDescent="0.2">
      <c r="U450" s="99"/>
    </row>
    <row r="451" spans="21:21" x14ac:dyDescent="0.2">
      <c r="U451" s="99"/>
    </row>
    <row r="452" spans="21:21" x14ac:dyDescent="0.2">
      <c r="U452" s="99"/>
    </row>
    <row r="453" spans="21:21" x14ac:dyDescent="0.2">
      <c r="U453" s="99"/>
    </row>
    <row r="454" spans="21:21" x14ac:dyDescent="0.2">
      <c r="U454" s="99"/>
    </row>
    <row r="455" spans="21:21" x14ac:dyDescent="0.2">
      <c r="U455" s="99"/>
    </row>
    <row r="456" spans="21:21" x14ac:dyDescent="0.2">
      <c r="U456" s="99"/>
    </row>
    <row r="457" spans="21:21" x14ac:dyDescent="0.2">
      <c r="U457" s="99"/>
    </row>
    <row r="458" spans="21:21" x14ac:dyDescent="0.2">
      <c r="U458" s="99"/>
    </row>
    <row r="459" spans="21:21" x14ac:dyDescent="0.2">
      <c r="U459" s="99"/>
    </row>
    <row r="460" spans="21:21" x14ac:dyDescent="0.2">
      <c r="U460" s="99"/>
    </row>
    <row r="461" spans="21:21" x14ac:dyDescent="0.2">
      <c r="U461" s="99"/>
    </row>
    <row r="462" spans="21:21" x14ac:dyDescent="0.2">
      <c r="U462" s="99"/>
    </row>
    <row r="463" spans="21:21" x14ac:dyDescent="0.2">
      <c r="U463" s="99"/>
    </row>
    <row r="464" spans="21:21" x14ac:dyDescent="0.2">
      <c r="U464" s="99"/>
    </row>
    <row r="465" spans="21:21" x14ac:dyDescent="0.2">
      <c r="U465" s="99"/>
    </row>
    <row r="466" spans="21:21" x14ac:dyDescent="0.2">
      <c r="U466" s="99"/>
    </row>
    <row r="467" spans="21:21" x14ac:dyDescent="0.2">
      <c r="U467" s="99"/>
    </row>
    <row r="468" spans="21:21" x14ac:dyDescent="0.2">
      <c r="U468" s="99"/>
    </row>
    <row r="469" spans="21:21" x14ac:dyDescent="0.2">
      <c r="U469" s="99"/>
    </row>
    <row r="470" spans="21:21" x14ac:dyDescent="0.2">
      <c r="U470" s="99"/>
    </row>
    <row r="471" spans="21:21" x14ac:dyDescent="0.2">
      <c r="U471" s="99"/>
    </row>
    <row r="472" spans="21:21" x14ac:dyDescent="0.2">
      <c r="U472" s="99"/>
    </row>
    <row r="473" spans="21:21" x14ac:dyDescent="0.2">
      <c r="U473" s="99"/>
    </row>
    <row r="474" spans="21:21" x14ac:dyDescent="0.2">
      <c r="U474" s="99"/>
    </row>
    <row r="475" spans="21:21" x14ac:dyDescent="0.2">
      <c r="U475" s="99"/>
    </row>
    <row r="476" spans="21:21" x14ac:dyDescent="0.2">
      <c r="U476" s="99"/>
    </row>
    <row r="477" spans="21:21" x14ac:dyDescent="0.2">
      <c r="U477" s="99"/>
    </row>
    <row r="478" spans="21:21" x14ac:dyDescent="0.2">
      <c r="U478" s="99"/>
    </row>
    <row r="479" spans="21:21" x14ac:dyDescent="0.2">
      <c r="U479" s="99"/>
    </row>
    <row r="480" spans="21:21" x14ac:dyDescent="0.2">
      <c r="U480" s="99"/>
    </row>
    <row r="481" spans="21:21" x14ac:dyDescent="0.2">
      <c r="U481" s="99"/>
    </row>
    <row r="482" spans="21:21" x14ac:dyDescent="0.2">
      <c r="U482" s="99"/>
    </row>
    <row r="483" spans="21:21" x14ac:dyDescent="0.2">
      <c r="U483" s="99"/>
    </row>
    <row r="484" spans="21:21" x14ac:dyDescent="0.2">
      <c r="U484" s="99"/>
    </row>
    <row r="485" spans="21:21" x14ac:dyDescent="0.2">
      <c r="U485" s="99"/>
    </row>
    <row r="486" spans="21:21" x14ac:dyDescent="0.2">
      <c r="U486" s="99"/>
    </row>
    <row r="487" spans="21:21" x14ac:dyDescent="0.2">
      <c r="U487" s="99"/>
    </row>
    <row r="488" spans="21:21" x14ac:dyDescent="0.2">
      <c r="U488" s="99"/>
    </row>
    <row r="489" spans="21:21" x14ac:dyDescent="0.2">
      <c r="U489" s="99"/>
    </row>
    <row r="490" spans="21:21" x14ac:dyDescent="0.2">
      <c r="U490" s="99"/>
    </row>
    <row r="491" spans="21:21" x14ac:dyDescent="0.2">
      <c r="U491" s="99"/>
    </row>
    <row r="492" spans="21:21" x14ac:dyDescent="0.2">
      <c r="U492" s="99"/>
    </row>
    <row r="493" spans="21:21" x14ac:dyDescent="0.2">
      <c r="U493" s="99"/>
    </row>
    <row r="494" spans="21:21" x14ac:dyDescent="0.2">
      <c r="U494" s="99"/>
    </row>
    <row r="495" spans="21:21" x14ac:dyDescent="0.2">
      <c r="U495" s="99"/>
    </row>
    <row r="496" spans="21:21" x14ac:dyDescent="0.2">
      <c r="U496" s="99"/>
    </row>
    <row r="497" spans="21:21" x14ac:dyDescent="0.2">
      <c r="U497" s="99"/>
    </row>
    <row r="498" spans="21:21" x14ac:dyDescent="0.2">
      <c r="U498" s="99"/>
    </row>
    <row r="499" spans="21:21" x14ac:dyDescent="0.2">
      <c r="U499" s="99"/>
    </row>
    <row r="500" spans="21:21" x14ac:dyDescent="0.2">
      <c r="U500" s="99"/>
    </row>
    <row r="501" spans="21:21" x14ac:dyDescent="0.2">
      <c r="U501" s="99"/>
    </row>
    <row r="502" spans="21:21" x14ac:dyDescent="0.2">
      <c r="U502" s="99"/>
    </row>
    <row r="503" spans="21:21" x14ac:dyDescent="0.2">
      <c r="U503" s="99"/>
    </row>
    <row r="504" spans="21:21" x14ac:dyDescent="0.2">
      <c r="U504" s="99"/>
    </row>
    <row r="505" spans="21:21" x14ac:dyDescent="0.2">
      <c r="U505" s="99"/>
    </row>
    <row r="506" spans="21:21" x14ac:dyDescent="0.2">
      <c r="U506" s="99"/>
    </row>
    <row r="507" spans="21:21" x14ac:dyDescent="0.2">
      <c r="U507" s="99"/>
    </row>
    <row r="508" spans="21:21" x14ac:dyDescent="0.2">
      <c r="U508" s="99"/>
    </row>
    <row r="509" spans="21:21" x14ac:dyDescent="0.2">
      <c r="U509" s="99"/>
    </row>
    <row r="510" spans="21:21" x14ac:dyDescent="0.2">
      <c r="U510" s="99"/>
    </row>
    <row r="511" spans="21:21" x14ac:dyDescent="0.2">
      <c r="U511" s="99"/>
    </row>
    <row r="512" spans="21:21" x14ac:dyDescent="0.2">
      <c r="U512" s="99"/>
    </row>
    <row r="513" spans="21:21" x14ac:dyDescent="0.2">
      <c r="U513" s="99"/>
    </row>
    <row r="514" spans="21:21" x14ac:dyDescent="0.2">
      <c r="U514" s="99"/>
    </row>
    <row r="515" spans="21:21" x14ac:dyDescent="0.2">
      <c r="U515" s="99"/>
    </row>
    <row r="516" spans="21:21" x14ac:dyDescent="0.2">
      <c r="U516" s="99"/>
    </row>
    <row r="517" spans="21:21" x14ac:dyDescent="0.2">
      <c r="U517" s="99"/>
    </row>
    <row r="518" spans="21:21" x14ac:dyDescent="0.2">
      <c r="U518" s="99"/>
    </row>
    <row r="519" spans="21:21" x14ac:dyDescent="0.2">
      <c r="U519" s="99"/>
    </row>
    <row r="520" spans="21:21" x14ac:dyDescent="0.2">
      <c r="U520" s="99"/>
    </row>
    <row r="521" spans="21:21" x14ac:dyDescent="0.2">
      <c r="U521" s="99"/>
    </row>
    <row r="522" spans="21:21" x14ac:dyDescent="0.2">
      <c r="U522" s="99"/>
    </row>
    <row r="523" spans="21:21" x14ac:dyDescent="0.2">
      <c r="U523" s="99"/>
    </row>
    <row r="524" spans="21:21" x14ac:dyDescent="0.2">
      <c r="U524" s="99"/>
    </row>
    <row r="525" spans="21:21" x14ac:dyDescent="0.2">
      <c r="U525" s="99"/>
    </row>
    <row r="526" spans="21:21" x14ac:dyDescent="0.2">
      <c r="U526" s="99"/>
    </row>
    <row r="527" spans="21:21" x14ac:dyDescent="0.2">
      <c r="U527" s="99"/>
    </row>
    <row r="528" spans="21:21" x14ac:dyDescent="0.2">
      <c r="U528" s="99"/>
    </row>
    <row r="529" spans="21:21" x14ac:dyDescent="0.2">
      <c r="U529" s="99"/>
    </row>
    <row r="530" spans="21:21" x14ac:dyDescent="0.2">
      <c r="U530" s="99"/>
    </row>
    <row r="531" spans="21:21" x14ac:dyDescent="0.2">
      <c r="U531" s="99"/>
    </row>
    <row r="532" spans="21:21" x14ac:dyDescent="0.2">
      <c r="U532" s="99"/>
    </row>
    <row r="533" spans="21:21" x14ac:dyDescent="0.2">
      <c r="U533" s="99"/>
    </row>
    <row r="534" spans="21:21" x14ac:dyDescent="0.2">
      <c r="U534" s="99"/>
    </row>
    <row r="535" spans="21:21" x14ac:dyDescent="0.2">
      <c r="U535" s="99"/>
    </row>
  </sheetData>
  <mergeCells count="103">
    <mergeCell ref="O16:R16"/>
    <mergeCell ref="D5:G5"/>
    <mergeCell ref="H5:K5"/>
    <mergeCell ref="D22:G22"/>
    <mergeCell ref="H22:K22"/>
    <mergeCell ref="D34:G34"/>
    <mergeCell ref="H34:K34"/>
    <mergeCell ref="D82:G82"/>
    <mergeCell ref="H82:K82"/>
    <mergeCell ref="D94:G94"/>
    <mergeCell ref="H94:K94"/>
    <mergeCell ref="D106:G106"/>
    <mergeCell ref="H106:K106"/>
    <mergeCell ref="D46:G46"/>
    <mergeCell ref="H46:K46"/>
    <mergeCell ref="D58:G58"/>
    <mergeCell ref="H58:K58"/>
    <mergeCell ref="D70:G70"/>
    <mergeCell ref="H70:K70"/>
    <mergeCell ref="D154:G154"/>
    <mergeCell ref="H154:K154"/>
    <mergeCell ref="D166:G166"/>
    <mergeCell ref="H166:K166"/>
    <mergeCell ref="D178:G178"/>
    <mergeCell ref="H178:K178"/>
    <mergeCell ref="D118:G118"/>
    <mergeCell ref="H118:K118"/>
    <mergeCell ref="D130:G130"/>
    <mergeCell ref="H130:K130"/>
    <mergeCell ref="D142:G142"/>
    <mergeCell ref="H142:K142"/>
    <mergeCell ref="D226:G226"/>
    <mergeCell ref="H226:K226"/>
    <mergeCell ref="D238:G238"/>
    <mergeCell ref="H238:K238"/>
    <mergeCell ref="D250:G250"/>
    <mergeCell ref="H250:K250"/>
    <mergeCell ref="D190:G190"/>
    <mergeCell ref="H190:K190"/>
    <mergeCell ref="D202:G202"/>
    <mergeCell ref="H202:K202"/>
    <mergeCell ref="D214:G214"/>
    <mergeCell ref="H214:K214"/>
    <mergeCell ref="D285:G285"/>
    <mergeCell ref="H285:K285"/>
    <mergeCell ref="B286:C286"/>
    <mergeCell ref="D286:G286"/>
    <mergeCell ref="H286:K286"/>
    <mergeCell ref="D297:G297"/>
    <mergeCell ref="H297:K297"/>
    <mergeCell ref="B262:C262"/>
    <mergeCell ref="D262:G262"/>
    <mergeCell ref="H262:K262"/>
    <mergeCell ref="D273:G273"/>
    <mergeCell ref="H273:K273"/>
    <mergeCell ref="B274:C274"/>
    <mergeCell ref="D274:G274"/>
    <mergeCell ref="H274:K274"/>
    <mergeCell ref="D321:G321"/>
    <mergeCell ref="H321:K321"/>
    <mergeCell ref="B322:C322"/>
    <mergeCell ref="D322:G322"/>
    <mergeCell ref="H322:K322"/>
    <mergeCell ref="D333:G333"/>
    <mergeCell ref="H333:K333"/>
    <mergeCell ref="B298:C298"/>
    <mergeCell ref="D298:G298"/>
    <mergeCell ref="H298:K298"/>
    <mergeCell ref="D309:G309"/>
    <mergeCell ref="H309:K309"/>
    <mergeCell ref="B310:C310"/>
    <mergeCell ref="D310:G310"/>
    <mergeCell ref="H310:K310"/>
    <mergeCell ref="D357:G357"/>
    <mergeCell ref="H357:K357"/>
    <mergeCell ref="B358:C358"/>
    <mergeCell ref="D358:G358"/>
    <mergeCell ref="H358:K358"/>
    <mergeCell ref="D369:G369"/>
    <mergeCell ref="H369:K369"/>
    <mergeCell ref="B334:C334"/>
    <mergeCell ref="D334:G334"/>
    <mergeCell ref="H334:K334"/>
    <mergeCell ref="D345:G345"/>
    <mergeCell ref="H345:K345"/>
    <mergeCell ref="B346:C346"/>
    <mergeCell ref="D346:G346"/>
    <mergeCell ref="H346:K346"/>
    <mergeCell ref="D393:G393"/>
    <mergeCell ref="H393:K393"/>
    <mergeCell ref="B394:C394"/>
    <mergeCell ref="D394:G394"/>
    <mergeCell ref="H394:K394"/>
    <mergeCell ref="D405:G405"/>
    <mergeCell ref="H405:K405"/>
    <mergeCell ref="B370:C370"/>
    <mergeCell ref="D370:G370"/>
    <mergeCell ref="H370:K370"/>
    <mergeCell ref="D381:G381"/>
    <mergeCell ref="H381:K381"/>
    <mergeCell ref="B382:C382"/>
    <mergeCell ref="D382:G382"/>
    <mergeCell ref="H382:K38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B8ED0-7170-46F3-AC7B-22B731A61036}">
  <sheetPr>
    <tabColor rgb="FF00B050"/>
  </sheetPr>
  <dimension ref="A1:BE535"/>
  <sheetViews>
    <sheetView tabSelected="1" topLeftCell="A9" workbookViewId="0">
      <selection activeCell="N34" sqref="N34"/>
    </sheetView>
  </sheetViews>
  <sheetFormatPr defaultColWidth="8.85546875" defaultRowHeight="12.75" x14ac:dyDescent="0.2"/>
  <cols>
    <col min="1" max="1" width="4.85546875" style="57" customWidth="1"/>
    <col min="2" max="2" width="25.42578125" style="59" customWidth="1"/>
    <col min="3" max="3" width="23.5703125" style="59" customWidth="1"/>
    <col min="4" max="4" width="15.140625" style="59" customWidth="1"/>
    <col min="5" max="5" width="11.42578125" style="59" customWidth="1"/>
    <col min="6" max="6" width="12.28515625" style="59" customWidth="1"/>
    <col min="7" max="7" width="14.85546875" style="59" customWidth="1"/>
    <col min="8" max="8" width="13.5703125" style="59" customWidth="1"/>
    <col min="9" max="9" width="14.5703125" style="59" customWidth="1"/>
    <col min="10" max="10" width="12.7109375" style="59" customWidth="1"/>
    <col min="11" max="11" width="12.28515625" style="59" customWidth="1"/>
    <col min="12" max="13" width="11.85546875" style="391" customWidth="1"/>
    <col min="14" max="14" width="11.5703125" style="391" customWidth="1"/>
    <col min="15" max="17" width="8.85546875" style="391"/>
    <col min="18" max="18" width="8.140625" style="60" hidden="1" customWidth="1"/>
    <col min="19" max="19" width="21" style="61" hidden="1" customWidth="1"/>
    <col min="20" max="20" width="7.5703125" style="60" hidden="1" customWidth="1"/>
    <col min="21" max="21" width="23.7109375" style="61" hidden="1" customWidth="1"/>
    <col min="22" max="22" width="6.5703125" style="61" hidden="1" customWidth="1"/>
    <col min="23" max="23" width="7.28515625" style="61" hidden="1" customWidth="1"/>
    <col min="24" max="24" width="8.42578125" style="61" hidden="1" customWidth="1"/>
    <col min="25" max="25" width="8.140625" style="61" hidden="1" customWidth="1"/>
    <col min="26" max="26" width="10.140625" style="61" hidden="1" customWidth="1"/>
    <col min="27" max="27" width="10.5703125" style="61" hidden="1" customWidth="1"/>
    <col min="28" max="28" width="9.42578125" style="61" hidden="1" customWidth="1"/>
    <col min="29" max="29" width="7.140625" style="61" hidden="1" customWidth="1"/>
    <col min="30" max="31" width="10.42578125" style="61" hidden="1" customWidth="1"/>
    <col min="32" max="32" width="8" style="61" hidden="1" customWidth="1"/>
    <col min="33" max="33" width="9" style="61" hidden="1" customWidth="1"/>
    <col min="34" max="34" width="7" style="61" hidden="1" customWidth="1"/>
    <col min="35" max="35" width="6.5703125" style="61" hidden="1" customWidth="1"/>
    <col min="36" max="36" width="7.5703125" style="61" hidden="1" customWidth="1"/>
    <col min="37" max="37" width="7.140625" style="61" hidden="1" customWidth="1"/>
    <col min="38" max="38" width="7.7109375" style="61" hidden="1" customWidth="1"/>
    <col min="39" max="39" width="6.28515625" style="61" hidden="1" customWidth="1"/>
    <col min="40" max="40" width="7.140625" style="61" hidden="1" customWidth="1"/>
    <col min="41" max="41" width="8.140625" style="61" hidden="1" customWidth="1"/>
    <col min="42" max="42" width="10.42578125" style="61" hidden="1" customWidth="1"/>
    <col min="43" max="43" width="11.28515625" style="61" hidden="1" customWidth="1"/>
    <col min="44" max="46" width="9.42578125" style="61" hidden="1" customWidth="1"/>
    <col min="47" max="47" width="10.85546875" style="61" hidden="1" customWidth="1"/>
    <col min="48" max="48" width="8.42578125" style="61" hidden="1" customWidth="1"/>
    <col min="49" max="49" width="8.7109375" style="61" hidden="1" customWidth="1"/>
    <col min="50" max="50" width="9" style="61" hidden="1" customWidth="1"/>
    <col min="51" max="51" width="10" style="61" hidden="1" customWidth="1"/>
    <col min="52" max="52" width="9.85546875" style="61" hidden="1" customWidth="1"/>
    <col min="53" max="53" width="10.42578125" style="61" hidden="1" customWidth="1"/>
    <col min="54" max="54" width="11" style="61" hidden="1" customWidth="1"/>
    <col min="55" max="55" width="0" style="59" hidden="1" customWidth="1"/>
    <col min="56" max="16384" width="8.85546875" style="59"/>
  </cols>
  <sheetData>
    <row r="1" spans="2:54" ht="18.75" customHeight="1" x14ac:dyDescent="0.3">
      <c r="B1" s="58" t="s">
        <v>70</v>
      </c>
      <c r="S1" s="61" t="s">
        <v>71</v>
      </c>
      <c r="T1" s="60">
        <v>3</v>
      </c>
      <c r="U1" s="61">
        <v>5</v>
      </c>
      <c r="V1" s="62">
        <v>2022</v>
      </c>
      <c r="W1" s="62">
        <v>2026</v>
      </c>
      <c r="X1" s="61">
        <v>2027</v>
      </c>
      <c r="Y1" s="61">
        <v>2031</v>
      </c>
      <c r="Z1" s="62">
        <v>2032</v>
      </c>
      <c r="AA1" s="62">
        <v>2036</v>
      </c>
      <c r="AB1" s="61">
        <v>2037</v>
      </c>
      <c r="AC1" s="61">
        <v>2041</v>
      </c>
      <c r="AD1" s="62">
        <v>0</v>
      </c>
      <c r="AE1" s="62">
        <v>0</v>
      </c>
      <c r="AH1" s="61">
        <v>2022</v>
      </c>
      <c r="AI1" s="61">
        <v>2023</v>
      </c>
      <c r="AJ1" s="61">
        <v>2024</v>
      </c>
      <c r="AK1" s="61">
        <v>2025</v>
      </c>
      <c r="AL1" s="61">
        <v>2026</v>
      </c>
      <c r="AM1" s="61">
        <v>2027</v>
      </c>
      <c r="AN1" s="61">
        <v>2028</v>
      </c>
      <c r="AO1" s="61">
        <v>2029</v>
      </c>
      <c r="AP1" s="61">
        <v>2030</v>
      </c>
      <c r="AQ1" s="61">
        <v>2031</v>
      </c>
      <c r="AR1" s="61">
        <v>2032</v>
      </c>
      <c r="AS1" s="61">
        <v>2033</v>
      </c>
      <c r="AT1" s="61">
        <v>2034</v>
      </c>
      <c r="AU1" s="61">
        <v>2035</v>
      </c>
      <c r="AV1" s="61">
        <v>2036</v>
      </c>
      <c r="AW1" s="61">
        <v>2037</v>
      </c>
      <c r="AX1" s="61">
        <v>2038</v>
      </c>
      <c r="AY1" s="61">
        <v>2039</v>
      </c>
      <c r="AZ1" s="61">
        <v>2040</v>
      </c>
      <c r="BA1" s="61">
        <v>2041</v>
      </c>
      <c r="BB1" s="61">
        <v>2042</v>
      </c>
    </row>
    <row r="2" spans="2:54" ht="56.25" customHeight="1" x14ac:dyDescent="0.2">
      <c r="B2" s="63" t="s">
        <v>72</v>
      </c>
      <c r="C2" s="64">
        <v>2022</v>
      </c>
      <c r="S2" s="61" t="s">
        <v>73</v>
      </c>
      <c r="V2" s="62"/>
      <c r="W2" s="62"/>
      <c r="Z2" s="62"/>
      <c r="AA2" s="62"/>
      <c r="AD2" s="62"/>
      <c r="AE2" s="62"/>
      <c r="AH2" s="61" t="s">
        <v>74</v>
      </c>
      <c r="AI2" s="61" t="s">
        <v>75</v>
      </c>
      <c r="AJ2" s="61" t="s">
        <v>76</v>
      </c>
      <c r="AK2" s="61" t="s">
        <v>77</v>
      </c>
      <c r="AL2" s="61" t="s">
        <v>78</v>
      </c>
      <c r="AM2" s="61" t="s">
        <v>79</v>
      </c>
      <c r="AN2" s="61" t="s">
        <v>80</v>
      </c>
      <c r="AO2" s="61" t="s">
        <v>81</v>
      </c>
      <c r="AP2" s="61" t="s">
        <v>82</v>
      </c>
      <c r="AQ2" s="61" t="s">
        <v>83</v>
      </c>
      <c r="AR2" s="61" t="s">
        <v>84</v>
      </c>
      <c r="AS2" s="61" t="s">
        <v>85</v>
      </c>
      <c r="AT2" s="61" t="s">
        <v>86</v>
      </c>
      <c r="AU2" s="61" t="s">
        <v>87</v>
      </c>
      <c r="AV2" s="61" t="s">
        <v>88</v>
      </c>
      <c r="AW2" s="61" t="s">
        <v>89</v>
      </c>
      <c r="AX2" s="61" t="s">
        <v>90</v>
      </c>
      <c r="AY2" s="61" t="s">
        <v>91</v>
      </c>
      <c r="AZ2" s="61" t="s">
        <v>92</v>
      </c>
      <c r="BA2" s="61" t="s">
        <v>93</v>
      </c>
      <c r="BB2" s="61" t="s">
        <v>94</v>
      </c>
    </row>
    <row r="3" spans="2:54" ht="54" customHeight="1" x14ac:dyDescent="0.35">
      <c r="B3" s="65" t="s">
        <v>95</v>
      </c>
      <c r="C3" s="66"/>
      <c r="S3" s="61" t="s">
        <v>96</v>
      </c>
      <c r="V3" s="62"/>
      <c r="W3" s="62"/>
      <c r="Z3" s="62"/>
      <c r="AA3" s="62"/>
      <c r="AD3" s="62"/>
      <c r="AE3" s="62"/>
    </row>
    <row r="4" spans="2:54" x14ac:dyDescent="0.2">
      <c r="S4" s="61" t="s">
        <v>97</v>
      </c>
      <c r="V4" s="62"/>
      <c r="W4" s="62"/>
      <c r="Z4" s="62"/>
      <c r="AA4" s="62"/>
      <c r="AD4" s="62"/>
      <c r="AE4" s="62"/>
    </row>
    <row r="5" spans="2:54" ht="38.25" customHeight="1" x14ac:dyDescent="0.2">
      <c r="B5" s="67"/>
      <c r="C5" s="68"/>
      <c r="D5" s="374" t="s">
        <v>98</v>
      </c>
      <c r="E5" s="375"/>
      <c r="F5" s="375"/>
      <c r="G5" s="376"/>
      <c r="H5" s="378" t="s">
        <v>99</v>
      </c>
      <c r="I5" s="379"/>
      <c r="J5" s="379"/>
      <c r="K5" s="380"/>
      <c r="S5" s="61" t="s">
        <v>100</v>
      </c>
      <c r="V5" s="62"/>
      <c r="W5" s="62"/>
      <c r="Z5" s="62"/>
      <c r="AA5" s="62"/>
      <c r="AD5" s="62"/>
      <c r="AE5" s="62"/>
    </row>
    <row r="6" spans="2:54" x14ac:dyDescent="0.2">
      <c r="B6" s="69"/>
      <c r="C6" s="70"/>
      <c r="D6" s="71" t="s">
        <v>101</v>
      </c>
      <c r="E6" s="72" t="s">
        <v>102</v>
      </c>
      <c r="F6" s="72" t="s">
        <v>103</v>
      </c>
      <c r="G6" s="73" t="s">
        <v>104</v>
      </c>
      <c r="H6" s="74" t="s">
        <v>101</v>
      </c>
      <c r="I6" s="75" t="s">
        <v>102</v>
      </c>
      <c r="J6" s="75" t="s">
        <v>103</v>
      </c>
      <c r="K6" s="76" t="s">
        <v>104</v>
      </c>
      <c r="L6" s="392"/>
      <c r="M6" s="392"/>
      <c r="V6" s="62"/>
      <c r="W6" s="62"/>
      <c r="Z6" s="62"/>
      <c r="AA6" s="62"/>
      <c r="AD6" s="62"/>
      <c r="AE6" s="62"/>
    </row>
    <row r="7" spans="2:54" x14ac:dyDescent="0.2">
      <c r="B7" s="69"/>
      <c r="C7" s="70" t="s">
        <v>105</v>
      </c>
      <c r="D7" s="77">
        <v>204.2</v>
      </c>
      <c r="E7" s="78">
        <v>101.59999999999854</v>
      </c>
      <c r="F7" s="78">
        <v>99.80000000000291</v>
      </c>
      <c r="G7" s="79">
        <v>79.99999999999855</v>
      </c>
      <c r="H7" s="80">
        <v>713.5688486913175</v>
      </c>
      <c r="I7" s="81">
        <v>215.94719039348857</v>
      </c>
      <c r="J7" s="81">
        <v>216.78564484335948</v>
      </c>
      <c r="K7" s="82">
        <v>199.65359743774607</v>
      </c>
      <c r="L7" s="393"/>
      <c r="M7" s="393"/>
      <c r="R7" s="60">
        <v>11</v>
      </c>
      <c r="S7" s="60" t="s">
        <v>106</v>
      </c>
      <c r="T7" s="60">
        <v>11</v>
      </c>
      <c r="U7" s="60" t="s">
        <v>107</v>
      </c>
      <c r="V7" s="62" t="s">
        <v>74</v>
      </c>
      <c r="W7" s="62" t="s">
        <v>78</v>
      </c>
      <c r="X7" s="62" t="s">
        <v>79</v>
      </c>
      <c r="Y7" s="62" t="s">
        <v>83</v>
      </c>
      <c r="Z7" s="62" t="s">
        <v>84</v>
      </c>
      <c r="AA7" s="62" t="s">
        <v>88</v>
      </c>
      <c r="AB7" s="62" t="s">
        <v>89</v>
      </c>
      <c r="AC7" s="62" t="s">
        <v>93</v>
      </c>
      <c r="AD7" s="62" t="e">
        <v>#N/A</v>
      </c>
      <c r="AE7" s="62" t="e">
        <v>#N/A</v>
      </c>
    </row>
    <row r="8" spans="2:54" x14ac:dyDescent="0.2">
      <c r="B8" s="69"/>
      <c r="C8" s="70" t="s">
        <v>108</v>
      </c>
      <c r="D8" s="83">
        <v>204.19999999999933</v>
      </c>
      <c r="E8" s="84">
        <v>101.60000000000018</v>
      </c>
      <c r="F8" s="84">
        <v>99.800000000000111</v>
      </c>
      <c r="G8" s="85">
        <v>79.999999999999872</v>
      </c>
      <c r="H8" s="86">
        <v>709.56884869131568</v>
      </c>
      <c r="I8" s="87">
        <v>215.94719039349033</v>
      </c>
      <c r="J8" s="87">
        <v>216.78564484335567</v>
      </c>
      <c r="K8" s="88">
        <v>199.65359743774934</v>
      </c>
      <c r="L8" s="393"/>
      <c r="M8" s="393"/>
      <c r="R8" s="60">
        <v>38</v>
      </c>
      <c r="T8" s="60">
        <v>38</v>
      </c>
      <c r="V8" s="62"/>
      <c r="W8" s="62"/>
      <c r="Z8" s="62"/>
      <c r="AA8" s="62"/>
      <c r="AD8" s="62"/>
      <c r="AE8" s="62"/>
    </row>
    <row r="9" spans="2:54" x14ac:dyDescent="0.2">
      <c r="B9" s="69" t="s">
        <v>109</v>
      </c>
      <c r="C9" s="70" t="s">
        <v>110</v>
      </c>
      <c r="D9" s="77">
        <v>67.14200000000001</v>
      </c>
      <c r="E9" s="78">
        <v>17.761999999999738</v>
      </c>
      <c r="F9" s="78">
        <v>15.744000000000435</v>
      </c>
      <c r="G9" s="79">
        <v>11.765999999999782</v>
      </c>
      <c r="H9" s="80">
        <v>486.74341769100664</v>
      </c>
      <c r="I9" s="81">
        <v>37.655318972036895</v>
      </c>
      <c r="J9" s="81">
        <v>34.225545165363215</v>
      </c>
      <c r="K9" s="82">
        <v>29.232601563978527</v>
      </c>
      <c r="L9" s="393"/>
      <c r="M9" s="393"/>
      <c r="R9" s="60">
        <v>26</v>
      </c>
      <c r="T9" s="60">
        <v>26</v>
      </c>
      <c r="V9" s="62"/>
      <c r="W9" s="62"/>
      <c r="Z9" s="62"/>
      <c r="AA9" s="62"/>
      <c r="AD9" s="62"/>
      <c r="AE9" s="62"/>
    </row>
    <row r="10" spans="2:54" x14ac:dyDescent="0.2">
      <c r="B10" s="69"/>
      <c r="C10" s="70" t="s">
        <v>111</v>
      </c>
      <c r="D10" s="77">
        <v>34.040000000000006</v>
      </c>
      <c r="E10" s="78">
        <v>20.319999999999709</v>
      </c>
      <c r="F10" s="78">
        <v>18.758000000000568</v>
      </c>
      <c r="G10" s="79">
        <v>14.399999999999739</v>
      </c>
      <c r="H10" s="80">
        <v>56.31376973826351</v>
      </c>
      <c r="I10" s="81">
        <v>43.189438078697719</v>
      </c>
      <c r="J10" s="81">
        <v>40.750262036872456</v>
      </c>
      <c r="K10" s="82">
        <v>35.937647538794288</v>
      </c>
      <c r="L10" s="393"/>
      <c r="M10" s="393"/>
      <c r="O10" s="394"/>
      <c r="R10" s="60">
        <v>27</v>
      </c>
      <c r="T10" s="60">
        <v>27</v>
      </c>
      <c r="V10" s="62"/>
      <c r="W10" s="62"/>
      <c r="Z10" s="62"/>
      <c r="AA10" s="62"/>
      <c r="AD10" s="62"/>
      <c r="AE10" s="62"/>
    </row>
    <row r="11" spans="2:54" x14ac:dyDescent="0.2">
      <c r="B11" s="69"/>
      <c r="C11" s="70" t="s">
        <v>45</v>
      </c>
      <c r="D11" s="77">
        <v>49.230399999999996</v>
      </c>
      <c r="E11" s="78">
        <v>30.283999999999573</v>
      </c>
      <c r="F11" s="78">
        <v>31.167600000000913</v>
      </c>
      <c r="G11" s="79">
        <v>25.515199999999531</v>
      </c>
      <c r="H11" s="80">
        <v>81.438349241772443</v>
      </c>
      <c r="I11" s="81">
        <v>64.406438475989034</v>
      </c>
      <c r="J11" s="81">
        <v>67.667788557036559</v>
      </c>
      <c r="K11" s="82">
        <v>63.660715053760029</v>
      </c>
      <c r="L11" s="393"/>
      <c r="M11" s="393"/>
      <c r="R11" s="60">
        <v>28</v>
      </c>
      <c r="T11" s="60">
        <v>28</v>
      </c>
      <c r="V11" s="62"/>
      <c r="W11" s="62"/>
      <c r="Z11" s="62"/>
      <c r="AA11" s="62"/>
      <c r="AD11" s="62"/>
      <c r="AE11" s="62"/>
    </row>
    <row r="12" spans="2:54" x14ac:dyDescent="0.2">
      <c r="B12" s="69"/>
      <c r="C12" s="70" t="s">
        <v>46</v>
      </c>
      <c r="D12" s="77">
        <v>53.787599999999998</v>
      </c>
      <c r="E12" s="78">
        <v>33.233999999999526</v>
      </c>
      <c r="F12" s="78">
        <v>34.130400000001003</v>
      </c>
      <c r="G12" s="79">
        <v>28.318799999999491</v>
      </c>
      <c r="H12" s="80">
        <v>89.07331202027504</v>
      </c>
      <c r="I12" s="81">
        <v>70.695994866764906</v>
      </c>
      <c r="J12" s="81">
        <v>74.142049084087233</v>
      </c>
      <c r="K12" s="82">
        <v>70.822633281213228</v>
      </c>
      <c r="L12" s="393"/>
      <c r="M12" s="393"/>
      <c r="R12" s="60">
        <v>29</v>
      </c>
      <c r="T12" s="60">
        <v>29</v>
      </c>
      <c r="V12" s="62"/>
      <c r="W12" s="62"/>
      <c r="Z12" s="62"/>
      <c r="AA12" s="62"/>
      <c r="AD12" s="62"/>
      <c r="AE12" s="62"/>
    </row>
    <row r="13" spans="2:54" x14ac:dyDescent="0.2">
      <c r="B13" s="69" t="s">
        <v>112</v>
      </c>
      <c r="C13" s="70" t="s">
        <v>110</v>
      </c>
      <c r="D13" s="83">
        <v>67.441296637234501</v>
      </c>
      <c r="E13" s="84">
        <v>18.03214681570546</v>
      </c>
      <c r="F13" s="84">
        <v>15.849290719519079</v>
      </c>
      <c r="G13" s="85">
        <v>11.826403015216975</v>
      </c>
      <c r="H13" s="86">
        <v>483.2171430633004</v>
      </c>
      <c r="I13" s="87">
        <v>38.206008811149943</v>
      </c>
      <c r="J13" s="87">
        <v>34.471037339934725</v>
      </c>
      <c r="K13" s="88">
        <v>29.384437220199857</v>
      </c>
      <c r="L13" s="393"/>
      <c r="M13" s="393"/>
      <c r="R13" s="60">
        <v>53</v>
      </c>
      <c r="T13" s="60">
        <v>53</v>
      </c>
    </row>
    <row r="14" spans="2:54" x14ac:dyDescent="0.2">
      <c r="B14" s="69"/>
      <c r="C14" s="70" t="s">
        <v>111</v>
      </c>
      <c r="D14" s="83">
        <v>34.571975671613622</v>
      </c>
      <c r="E14" s="84">
        <v>19.949624131129099</v>
      </c>
      <c r="F14" s="84">
        <v>18.989013385309054</v>
      </c>
      <c r="G14" s="85">
        <v>14.565787525831283</v>
      </c>
      <c r="H14" s="86">
        <v>57.14108690366497</v>
      </c>
      <c r="I14" s="87">
        <v>42.417971631242231</v>
      </c>
      <c r="J14" s="87">
        <v>41.247675035238949</v>
      </c>
      <c r="K14" s="88">
        <v>36.293312951598722</v>
      </c>
      <c r="L14" s="393"/>
      <c r="M14" s="393"/>
      <c r="R14" s="60">
        <v>54</v>
      </c>
      <c r="T14" s="60">
        <v>54</v>
      </c>
    </row>
    <row r="15" spans="2:54" x14ac:dyDescent="0.2">
      <c r="B15" s="69"/>
      <c r="C15" s="70" t="s">
        <v>45</v>
      </c>
      <c r="D15" s="83">
        <v>48.56656271839168</v>
      </c>
      <c r="E15" s="84">
        <v>30.169753569415803</v>
      </c>
      <c r="F15" s="84">
        <v>30.757756077400025</v>
      </c>
      <c r="G15" s="85">
        <v>25.100591987600918</v>
      </c>
      <c r="H15" s="86">
        <v>80.419868230788694</v>
      </c>
      <c r="I15" s="87">
        <v>64.178595795522227</v>
      </c>
      <c r="J15" s="87">
        <v>66.768995133265435</v>
      </c>
      <c r="K15" s="88">
        <v>62.69923638703898</v>
      </c>
      <c r="L15" s="393"/>
      <c r="M15" s="393"/>
      <c r="R15" s="60">
        <v>55</v>
      </c>
      <c r="T15" s="60">
        <v>55</v>
      </c>
    </row>
    <row r="16" spans="2:54" x14ac:dyDescent="0.2">
      <c r="B16" s="69"/>
      <c r="C16" s="70" t="s">
        <v>46</v>
      </c>
      <c r="D16" s="83">
        <v>53.62016497275954</v>
      </c>
      <c r="E16" s="84">
        <v>33.448475483749817</v>
      </c>
      <c r="F16" s="84">
        <v>34.203939817771968</v>
      </c>
      <c r="G16" s="85">
        <v>28.507217471350703</v>
      </c>
      <c r="H16" s="86">
        <v>88.790750493561688</v>
      </c>
      <c r="I16" s="87">
        <v>71.144614155575951</v>
      </c>
      <c r="J16" s="87">
        <v>74.297937334916526</v>
      </c>
      <c r="K16" s="88">
        <v>71.276610878911782</v>
      </c>
      <c r="L16" s="395" t="s">
        <v>130</v>
      </c>
      <c r="M16" s="395" t="s">
        <v>128</v>
      </c>
      <c r="N16" s="396" t="s">
        <v>129</v>
      </c>
      <c r="O16" s="396"/>
      <c r="P16" s="396"/>
      <c r="Q16" s="396"/>
      <c r="R16" s="60">
        <v>56</v>
      </c>
      <c r="T16" s="60">
        <v>56</v>
      </c>
    </row>
    <row r="17" spans="1:57" x14ac:dyDescent="0.2">
      <c r="B17" s="90" t="s">
        <v>113</v>
      </c>
      <c r="C17" s="91" t="s">
        <v>110</v>
      </c>
      <c r="D17" s="92">
        <v>67.441296637234714</v>
      </c>
      <c r="E17" s="93">
        <v>18.032146815705168</v>
      </c>
      <c r="F17" s="93">
        <v>15.849290719519525</v>
      </c>
      <c r="G17" s="94">
        <v>11.826403015216782</v>
      </c>
      <c r="H17" s="95">
        <v>485.94114733127094</v>
      </c>
      <c r="I17" s="96">
        <v>38.20600881114963</v>
      </c>
      <c r="J17" s="96">
        <v>34.471037339935329</v>
      </c>
      <c r="K17" s="97">
        <v>29.384437220199377</v>
      </c>
      <c r="L17" s="397">
        <f>+M17/$M$21</f>
        <v>0.43686639433208696</v>
      </c>
      <c r="M17" s="395">
        <f>SUM(N17:Q17)</f>
        <v>2940.0131535127766</v>
      </c>
      <c r="N17" s="398">
        <f>+H17*5</f>
        <v>2429.7057366563549</v>
      </c>
      <c r="O17" s="398">
        <f t="shared" ref="O17:Q17" si="0">+I17*5</f>
        <v>191.03004405574814</v>
      </c>
      <c r="P17" s="398">
        <f t="shared" si="0"/>
        <v>172.35518669967664</v>
      </c>
      <c r="Q17" s="398">
        <f t="shared" si="0"/>
        <v>146.9221861009969</v>
      </c>
      <c r="T17" s="99"/>
    </row>
    <row r="18" spans="1:57" x14ac:dyDescent="0.2">
      <c r="B18" s="90"/>
      <c r="C18" s="91" t="s">
        <v>111</v>
      </c>
      <c r="D18" s="92">
        <v>34.571975671613728</v>
      </c>
      <c r="E18" s="93">
        <v>19.949624131128779</v>
      </c>
      <c r="F18" s="93">
        <v>18.989013385309587</v>
      </c>
      <c r="G18" s="94">
        <v>14.565787525831043</v>
      </c>
      <c r="H18" s="95">
        <v>57.463204127435873</v>
      </c>
      <c r="I18" s="96">
        <v>42.417971631241883</v>
      </c>
      <c r="J18" s="96">
        <v>41.247675035239673</v>
      </c>
      <c r="K18" s="97">
        <v>36.293312951598132</v>
      </c>
      <c r="L18" s="397">
        <f>+M18/$M$21</f>
        <v>0.13181876560227379</v>
      </c>
      <c r="M18" s="395">
        <f t="shared" ref="M18:M20" si="1">SUM(N18:Q18)</f>
        <v>887.11081872757779</v>
      </c>
      <c r="N18" s="398">
        <f t="shared" ref="N18:N20" si="2">+H18*5</f>
        <v>287.31602063717935</v>
      </c>
      <c r="O18" s="398">
        <f t="shared" ref="O18:O20" si="3">+I18*5</f>
        <v>212.0898581562094</v>
      </c>
      <c r="P18" s="398">
        <f t="shared" ref="P18:P20" si="4">+J18*5</f>
        <v>206.23837517619836</v>
      </c>
      <c r="Q18" s="398">
        <f t="shared" ref="Q18:Q20" si="5">+K18*5</f>
        <v>181.46656475799065</v>
      </c>
      <c r="T18" s="99"/>
    </row>
    <row r="19" spans="1:57" x14ac:dyDescent="0.2">
      <c r="B19" s="90"/>
      <c r="C19" s="91" t="s">
        <v>45</v>
      </c>
      <c r="D19" s="92">
        <v>48.566562718391836</v>
      </c>
      <c r="E19" s="93">
        <v>30.169753569415317</v>
      </c>
      <c r="F19" s="93">
        <v>30.757756077400888</v>
      </c>
      <c r="G19" s="94">
        <v>25.100591987600506</v>
      </c>
      <c r="H19" s="95">
        <v>80.87321320713113</v>
      </c>
      <c r="I19" s="96">
        <v>64.178595795521701</v>
      </c>
      <c r="J19" s="96">
        <v>66.7689951332666</v>
      </c>
      <c r="K19" s="97">
        <v>62.699236387037956</v>
      </c>
      <c r="L19" s="397">
        <f>+M19/$M$21</f>
        <v>0.20395925802554676</v>
      </c>
      <c r="M19" s="395">
        <f t="shared" si="1"/>
        <v>1372.6002026147867</v>
      </c>
      <c r="N19" s="398">
        <f t="shared" si="2"/>
        <v>404.36606603565565</v>
      </c>
      <c r="O19" s="398">
        <f t="shared" si="3"/>
        <v>320.89297897760849</v>
      </c>
      <c r="P19" s="398">
        <f t="shared" si="4"/>
        <v>333.84497566633297</v>
      </c>
      <c r="Q19" s="398">
        <f t="shared" si="5"/>
        <v>313.49618193518978</v>
      </c>
      <c r="T19" s="99"/>
    </row>
    <row r="20" spans="1:57" x14ac:dyDescent="0.2">
      <c r="B20" s="100"/>
      <c r="C20" s="101" t="s">
        <v>46</v>
      </c>
      <c r="D20" s="102">
        <v>53.62016497275971</v>
      </c>
      <c r="E20" s="103">
        <v>33.448475483749284</v>
      </c>
      <c r="F20" s="103">
        <v>34.203939817772927</v>
      </c>
      <c r="G20" s="104">
        <v>28.507217471350231</v>
      </c>
      <c r="H20" s="105">
        <v>89.291284025479627</v>
      </c>
      <c r="I20" s="106">
        <v>71.144614155575368</v>
      </c>
      <c r="J20" s="106">
        <v>74.297937334917833</v>
      </c>
      <c r="K20" s="107">
        <v>71.276610878910617</v>
      </c>
      <c r="L20" s="397">
        <f>+M20/$M$21</f>
        <v>0.2273555820400926</v>
      </c>
      <c r="M20" s="395">
        <f t="shared" si="1"/>
        <v>1530.0522319744171</v>
      </c>
      <c r="N20" s="398">
        <f t="shared" si="2"/>
        <v>446.45642012739813</v>
      </c>
      <c r="O20" s="398">
        <f t="shared" si="3"/>
        <v>355.72307077787684</v>
      </c>
      <c r="P20" s="398">
        <f t="shared" si="4"/>
        <v>371.48968667458917</v>
      </c>
      <c r="Q20" s="398">
        <f t="shared" si="5"/>
        <v>356.38305439455308</v>
      </c>
      <c r="T20" s="99"/>
    </row>
    <row r="21" spans="1:57" s="391" customFormat="1" x14ac:dyDescent="0.2">
      <c r="A21" s="125"/>
      <c r="B21" s="401"/>
      <c r="C21" s="399"/>
      <c r="D21" s="395"/>
      <c r="E21" s="395"/>
      <c r="F21" s="395"/>
      <c r="G21" s="395"/>
      <c r="H21" s="395"/>
      <c r="I21" s="395"/>
      <c r="J21" s="395"/>
      <c r="K21" s="395"/>
      <c r="L21" s="397">
        <f>SUM(L17:L20)</f>
        <v>1</v>
      </c>
      <c r="M21" s="395">
        <f>SUM(M17:M20)</f>
        <v>6729.7764068295573</v>
      </c>
      <c r="N21" s="395">
        <f t="shared" ref="N21:Q21" si="6">SUM(N17:N20)</f>
        <v>3567.8442434565877</v>
      </c>
      <c r="O21" s="395">
        <f t="shared" si="6"/>
        <v>1079.7359519674428</v>
      </c>
      <c r="P21" s="395">
        <f t="shared" si="6"/>
        <v>1083.9282242167972</v>
      </c>
      <c r="Q21" s="395">
        <f t="shared" si="6"/>
        <v>998.26798718873033</v>
      </c>
      <c r="R21" s="402"/>
      <c r="S21" s="403"/>
      <c r="T21" s="404"/>
      <c r="U21" s="403"/>
      <c r="V21" s="403"/>
      <c r="W21" s="403"/>
      <c r="X21" s="403"/>
      <c r="Y21" s="403"/>
      <c r="Z21" s="403"/>
      <c r="AA21" s="403"/>
      <c r="AB21" s="403"/>
      <c r="AC21" s="403"/>
      <c r="AD21" s="403"/>
      <c r="AE21" s="403"/>
      <c r="AF21" s="403"/>
      <c r="AG21" s="403"/>
      <c r="AH21" s="403"/>
      <c r="AI21" s="403"/>
      <c r="AJ21" s="403"/>
      <c r="AK21" s="403"/>
      <c r="AL21" s="403"/>
      <c r="AM21" s="403"/>
      <c r="AN21" s="403"/>
      <c r="AO21" s="403"/>
      <c r="AP21" s="403"/>
      <c r="AQ21" s="403"/>
      <c r="AR21" s="403"/>
      <c r="AS21" s="403"/>
      <c r="AT21" s="403"/>
      <c r="AU21" s="403"/>
      <c r="AV21" s="403"/>
      <c r="AW21" s="403"/>
      <c r="AX21" s="403"/>
      <c r="AY21" s="403"/>
      <c r="AZ21" s="403"/>
      <c r="BA21" s="403"/>
      <c r="BB21" s="403"/>
    </row>
    <row r="22" spans="1:57" s="109" customFormat="1" ht="36.75" customHeight="1" x14ac:dyDescent="0.2">
      <c r="A22" s="57"/>
      <c r="B22" s="110" t="s">
        <v>114</v>
      </c>
      <c r="C22" s="111"/>
      <c r="D22" s="374" t="s">
        <v>98</v>
      </c>
      <c r="E22" s="375"/>
      <c r="F22" s="375"/>
      <c r="G22" s="376"/>
      <c r="H22" s="377" t="s">
        <v>99</v>
      </c>
      <c r="I22" s="375"/>
      <c r="J22" s="375"/>
      <c r="K22" s="376"/>
      <c r="L22" s="399"/>
      <c r="M22" s="399"/>
      <c r="N22" s="399"/>
      <c r="O22" s="399"/>
      <c r="P22" s="399"/>
      <c r="Q22" s="399"/>
      <c r="R22" s="60"/>
      <c r="S22" s="60"/>
      <c r="T22" s="99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D22" s="159"/>
      <c r="BE22" s="158"/>
    </row>
    <row r="23" spans="1:57" x14ac:dyDescent="0.2">
      <c r="B23" s="69"/>
      <c r="C23" s="70" t="s">
        <v>105</v>
      </c>
      <c r="D23" s="77">
        <v>33.498027428141903</v>
      </c>
      <c r="E23" s="78">
        <v>16.414803682134153</v>
      </c>
      <c r="F23" s="78">
        <v>16.123990231072639</v>
      </c>
      <c r="G23" s="79">
        <v>12.925042269397091</v>
      </c>
      <c r="H23" s="80">
        <v>96.691115888508648</v>
      </c>
      <c r="I23" s="81">
        <v>34.88908204741729</v>
      </c>
      <c r="J23" s="81">
        <v>35.024545287485488</v>
      </c>
      <c r="K23" s="82">
        <v>32.256639826501122</v>
      </c>
      <c r="R23" s="60">
        <v>65</v>
      </c>
      <c r="T23" s="60">
        <v>65</v>
      </c>
      <c r="BD23" s="155"/>
      <c r="BE23" s="156"/>
    </row>
    <row r="24" spans="1:57" x14ac:dyDescent="0.2">
      <c r="B24" s="69"/>
      <c r="C24" s="70" t="s">
        <v>115</v>
      </c>
      <c r="D24" s="112">
        <v>33.498027428141796</v>
      </c>
      <c r="E24" s="113">
        <v>16.414803682134416</v>
      </c>
      <c r="F24" s="113">
        <v>16.123990231072188</v>
      </c>
      <c r="G24" s="114">
        <v>12.925042269397304</v>
      </c>
      <c r="H24" s="115">
        <v>97.236185566056534</v>
      </c>
      <c r="I24" s="116">
        <v>34.889082047417006</v>
      </c>
      <c r="J24" s="116">
        <v>35.024545287486099</v>
      </c>
      <c r="K24" s="117">
        <v>32.256639826500596</v>
      </c>
      <c r="BD24" s="155"/>
      <c r="BE24" s="156"/>
    </row>
    <row r="25" spans="1:57" x14ac:dyDescent="0.2">
      <c r="B25" s="69" t="s">
        <v>109</v>
      </c>
      <c r="C25" s="70" t="s">
        <v>110</v>
      </c>
      <c r="D25" s="77">
        <v>12.309359383806093</v>
      </c>
      <c r="E25" s="78">
        <v>3.4590644373473651</v>
      </c>
      <c r="F25" s="78">
        <v>3.0865000939319835</v>
      </c>
      <c r="G25" s="79">
        <v>2.2887018598534916</v>
      </c>
      <c r="H25" s="80">
        <v>61.610446148526329</v>
      </c>
      <c r="I25" s="81">
        <v>7.3379880775917936</v>
      </c>
      <c r="J25" s="81">
        <v>6.7143642880330816</v>
      </c>
      <c r="K25" s="82">
        <v>5.6906068305309176</v>
      </c>
      <c r="R25" s="60">
        <v>80</v>
      </c>
      <c r="T25" s="60">
        <v>80</v>
      </c>
      <c r="BD25" s="155"/>
      <c r="BE25" s="156"/>
    </row>
    <row r="26" spans="1:57" x14ac:dyDescent="0.2">
      <c r="B26" s="69"/>
      <c r="C26" s="70" t="s">
        <v>111</v>
      </c>
      <c r="D26" s="77">
        <v>6.1158068758218773</v>
      </c>
      <c r="E26" s="78">
        <v>3.4471087732481722</v>
      </c>
      <c r="F26" s="78">
        <v>3.2910388878451848</v>
      </c>
      <c r="G26" s="79">
        <v>2.5623896299079734</v>
      </c>
      <c r="H26" s="80">
        <v>10.110091727543203</v>
      </c>
      <c r="I26" s="81">
        <v>7.3267072299576297</v>
      </c>
      <c r="J26" s="81">
        <v>7.1464167906390248</v>
      </c>
      <c r="K26" s="82">
        <v>6.3900385833655733</v>
      </c>
      <c r="R26" s="60">
        <v>81</v>
      </c>
      <c r="T26" s="60">
        <v>81</v>
      </c>
      <c r="BD26" s="155"/>
      <c r="BE26" s="156"/>
    </row>
    <row r="27" spans="1:57" x14ac:dyDescent="0.2">
      <c r="A27" s="57">
        <v>1</v>
      </c>
      <c r="B27" s="69"/>
      <c r="C27" s="70" t="s">
        <v>45</v>
      </c>
      <c r="D27" s="77">
        <v>5.6890866052977405</v>
      </c>
      <c r="E27" s="78">
        <v>3.6530046965996652</v>
      </c>
      <c r="F27" s="78">
        <v>3.7287454442983132</v>
      </c>
      <c r="G27" s="79">
        <v>3.0698267894045008</v>
      </c>
      <c r="H27" s="80">
        <v>9.4322180661086215</v>
      </c>
      <c r="I27" s="81">
        <v>7.7615563064823423</v>
      </c>
      <c r="J27" s="81">
        <v>8.0918571528883376</v>
      </c>
      <c r="K27" s="82">
        <v>7.6551862238667256</v>
      </c>
      <c r="L27" s="393"/>
      <c r="M27" s="393"/>
      <c r="R27" s="60">
        <v>82</v>
      </c>
      <c r="T27" s="60">
        <v>82</v>
      </c>
    </row>
    <row r="28" spans="1:57" x14ac:dyDescent="0.2">
      <c r="B28" s="69"/>
      <c r="C28" s="70" t="s">
        <v>46</v>
      </c>
      <c r="D28" s="77">
        <v>9.3837745632161909</v>
      </c>
      <c r="E28" s="78">
        <v>5.8556257749389502</v>
      </c>
      <c r="F28" s="78">
        <v>6.0177058049971572</v>
      </c>
      <c r="G28" s="79">
        <v>5.0041239902311254</v>
      </c>
      <c r="H28" s="80">
        <v>15.538359946330493</v>
      </c>
      <c r="I28" s="81">
        <v>12.462830433385523</v>
      </c>
      <c r="J28" s="81">
        <v>13.071907055925044</v>
      </c>
      <c r="K28" s="82">
        <v>12.520808188737906</v>
      </c>
      <c r="L28" s="393"/>
      <c r="M28" s="393"/>
      <c r="R28" s="60">
        <v>83</v>
      </c>
      <c r="T28" s="60">
        <v>83</v>
      </c>
    </row>
    <row r="29" spans="1:57" x14ac:dyDescent="0.2">
      <c r="B29" s="90" t="s">
        <v>113</v>
      </c>
      <c r="C29" s="91" t="s">
        <v>110</v>
      </c>
      <c r="D29" s="92">
        <v>12.309359383806134</v>
      </c>
      <c r="E29" s="93">
        <v>3.4590644373473092</v>
      </c>
      <c r="F29" s="93">
        <v>3.0865000939320701</v>
      </c>
      <c r="G29" s="94">
        <v>2.2887018598534539</v>
      </c>
      <c r="H29" s="95">
        <v>61.957758160671084</v>
      </c>
      <c r="I29" s="96">
        <v>7.3379880775917332</v>
      </c>
      <c r="J29" s="96">
        <v>6.7143642880331997</v>
      </c>
      <c r="K29" s="97">
        <v>5.6906068305308253</v>
      </c>
      <c r="L29" s="395"/>
      <c r="M29" s="395"/>
    </row>
    <row r="30" spans="1:57" x14ac:dyDescent="0.2">
      <c r="B30" s="90"/>
      <c r="C30" s="91" t="s">
        <v>111</v>
      </c>
      <c r="D30" s="92">
        <v>6.1158068758218969</v>
      </c>
      <c r="E30" s="93">
        <v>3.4471087732481167</v>
      </c>
      <c r="F30" s="93">
        <v>3.2910388878452772</v>
      </c>
      <c r="G30" s="94">
        <v>2.5623896299079312</v>
      </c>
      <c r="H30" s="95">
        <v>10.167084600024538</v>
      </c>
      <c r="I30" s="96">
        <v>7.3267072299575702</v>
      </c>
      <c r="J30" s="96">
        <v>7.14641679063915</v>
      </c>
      <c r="K30" s="97">
        <v>6.3900385833654685</v>
      </c>
      <c r="L30" s="395"/>
      <c r="M30" s="395"/>
    </row>
    <row r="31" spans="1:57" x14ac:dyDescent="0.2">
      <c r="B31" s="90"/>
      <c r="C31" s="91" t="s">
        <v>45</v>
      </c>
      <c r="D31" s="92">
        <v>5.6890866052977591</v>
      </c>
      <c r="E31" s="93">
        <v>3.6530046965996066</v>
      </c>
      <c r="F31" s="93">
        <v>3.7287454442984176</v>
      </c>
      <c r="G31" s="94">
        <v>3.0698267894044502</v>
      </c>
      <c r="H31" s="95">
        <v>9.4853896115253011</v>
      </c>
      <c r="I31" s="96">
        <v>7.7615563064822792</v>
      </c>
      <c r="J31" s="96">
        <v>8.0918571528884797</v>
      </c>
      <c r="K31" s="97">
        <v>7.6551862238665995</v>
      </c>
      <c r="L31" s="395"/>
      <c r="M31" s="395"/>
    </row>
    <row r="32" spans="1:57" x14ac:dyDescent="0.2">
      <c r="B32" s="100"/>
      <c r="C32" s="101" t="s">
        <v>46</v>
      </c>
      <c r="D32" s="102">
        <v>9.3837745632162211</v>
      </c>
      <c r="E32" s="103">
        <v>5.8556257749388561</v>
      </c>
      <c r="F32" s="103">
        <v>6.017705804997326</v>
      </c>
      <c r="G32" s="104">
        <v>5.0041239902310428</v>
      </c>
      <c r="H32" s="105">
        <v>15.625953193835626</v>
      </c>
      <c r="I32" s="106">
        <v>12.462830433385422</v>
      </c>
      <c r="J32" s="106">
        <v>13.071907055925275</v>
      </c>
      <c r="K32" s="107">
        <v>12.520808188737702</v>
      </c>
      <c r="L32" s="395"/>
      <c r="M32" s="395" t="s">
        <v>116</v>
      </c>
    </row>
    <row r="33" spans="1:54" x14ac:dyDescent="0.2">
      <c r="B33" s="118"/>
      <c r="D33" s="89"/>
      <c r="E33" s="89"/>
      <c r="F33" s="89"/>
      <c r="G33" s="89"/>
      <c r="H33" s="89"/>
      <c r="I33" s="89"/>
      <c r="J33" s="89"/>
      <c r="K33" s="89"/>
      <c r="L33" s="394"/>
      <c r="M33" s="394"/>
    </row>
    <row r="34" spans="1:54" s="109" customFormat="1" ht="25.5" x14ac:dyDescent="0.2">
      <c r="A34" s="57"/>
      <c r="B34" s="110" t="s">
        <v>117</v>
      </c>
      <c r="C34" s="111"/>
      <c r="D34" s="374" t="s">
        <v>98</v>
      </c>
      <c r="E34" s="375"/>
      <c r="F34" s="375"/>
      <c r="G34" s="376"/>
      <c r="H34" s="377" t="s">
        <v>99</v>
      </c>
      <c r="I34" s="375"/>
      <c r="J34" s="375"/>
      <c r="K34" s="376"/>
      <c r="L34" s="395"/>
      <c r="M34" s="395"/>
      <c r="N34" s="399"/>
      <c r="O34" s="399"/>
      <c r="P34" s="399"/>
      <c r="Q34" s="399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</row>
    <row r="35" spans="1:54" x14ac:dyDescent="0.2">
      <c r="B35" s="119"/>
      <c r="C35" s="68" t="s">
        <v>105</v>
      </c>
      <c r="D35" s="77">
        <v>1.4108726282171689</v>
      </c>
      <c r="E35" s="78">
        <v>0.84221303776066636</v>
      </c>
      <c r="F35" s="78">
        <v>0.82729194063497291</v>
      </c>
      <c r="G35" s="79">
        <v>0.66315987225249273</v>
      </c>
      <c r="H35" s="120">
        <v>2.3340645216051712</v>
      </c>
      <c r="I35" s="121">
        <v>1.7900938899328707</v>
      </c>
      <c r="J35" s="121">
        <v>1.7970442567561578</v>
      </c>
      <c r="K35" s="122">
        <v>1.6550281771445952</v>
      </c>
      <c r="L35" s="393"/>
      <c r="M35" s="393"/>
      <c r="R35" s="60">
        <v>92</v>
      </c>
      <c r="T35" s="60">
        <v>92</v>
      </c>
    </row>
    <row r="36" spans="1:54" x14ac:dyDescent="0.2">
      <c r="B36" s="119"/>
      <c r="C36" s="70" t="s">
        <v>115</v>
      </c>
      <c r="D36" s="112">
        <v>1.4108726282171642</v>
      </c>
      <c r="E36" s="113">
        <v>0.84221303776068002</v>
      </c>
      <c r="F36" s="113">
        <v>0.8272919406349496</v>
      </c>
      <c r="G36" s="114">
        <v>0.66315987225250372</v>
      </c>
      <c r="H36" s="115">
        <v>2.3472221709349634</v>
      </c>
      <c r="I36" s="116">
        <v>1.790093889932856</v>
      </c>
      <c r="J36" s="116">
        <v>1.7970442567561893</v>
      </c>
      <c r="K36" s="117">
        <v>1.6550281771445681</v>
      </c>
      <c r="L36" s="393"/>
      <c r="M36" s="393"/>
    </row>
    <row r="37" spans="1:54" x14ac:dyDescent="0.2">
      <c r="B37" s="119" t="s">
        <v>109</v>
      </c>
      <c r="C37" s="70" t="s">
        <v>110</v>
      </c>
      <c r="D37" s="77">
        <v>0.18263422881833521</v>
      </c>
      <c r="E37" s="78">
        <v>9.3256857035506818E-2</v>
      </c>
      <c r="F37" s="78">
        <v>8.2729194063497324E-2</v>
      </c>
      <c r="G37" s="79">
        <v>6.6315987225249257E-2</v>
      </c>
      <c r="H37" s="80">
        <v>0.30073417144846548</v>
      </c>
      <c r="I37" s="81">
        <v>0.19748912719710107</v>
      </c>
      <c r="J37" s="81">
        <v>0.17970442567561579</v>
      </c>
      <c r="K37" s="82">
        <v>0.16550281771445963</v>
      </c>
      <c r="L37" s="393"/>
      <c r="M37" s="393"/>
      <c r="R37" s="60">
        <v>107</v>
      </c>
      <c r="T37" s="60">
        <v>107</v>
      </c>
    </row>
    <row r="38" spans="1:54" x14ac:dyDescent="0.2">
      <c r="A38" s="57">
        <v>2</v>
      </c>
      <c r="B38" s="119"/>
      <c r="C38" s="70" t="s">
        <v>111</v>
      </c>
      <c r="D38" s="77">
        <v>0.30914855344730369</v>
      </c>
      <c r="E38" s="78">
        <v>0.1790034285177543</v>
      </c>
      <c r="F38" s="78">
        <v>0.16496101822280537</v>
      </c>
      <c r="G38" s="79">
        <v>0.11316823219988806</v>
      </c>
      <c r="H38" s="80">
        <v>0.51229759687634158</v>
      </c>
      <c r="I38" s="81">
        <v>0.37993660126858647</v>
      </c>
      <c r="J38" s="81">
        <v>0.35884894747892476</v>
      </c>
      <c r="K38" s="82">
        <v>0.2797545383914346</v>
      </c>
      <c r="L38" s="393"/>
      <c r="M38" s="393"/>
      <c r="R38" s="60">
        <v>108</v>
      </c>
      <c r="T38" s="60">
        <v>108</v>
      </c>
    </row>
    <row r="39" spans="1:54" x14ac:dyDescent="0.2">
      <c r="B39" s="119"/>
      <c r="C39" s="70" t="s">
        <v>45</v>
      </c>
      <c r="D39" s="77">
        <v>0.34450823783580642</v>
      </c>
      <c r="E39" s="78">
        <v>0.21392542739057055</v>
      </c>
      <c r="F39" s="78">
        <v>0.21453221867367817</v>
      </c>
      <c r="G39" s="79">
        <v>0.18549244786774458</v>
      </c>
      <c r="H39" s="80">
        <v>0.56974015458484839</v>
      </c>
      <c r="I39" s="81">
        <v>0.45507732185588201</v>
      </c>
      <c r="J39" s="81">
        <v>0.46515808514727353</v>
      </c>
      <c r="K39" s="82">
        <v>0.4640286439135437</v>
      </c>
      <c r="L39" s="393"/>
      <c r="M39" s="393"/>
      <c r="R39" s="60">
        <v>109</v>
      </c>
      <c r="T39" s="60">
        <v>109</v>
      </c>
    </row>
    <row r="40" spans="1:54" x14ac:dyDescent="0.2">
      <c r="B40" s="119"/>
      <c r="C40" s="70" t="s">
        <v>46</v>
      </c>
      <c r="D40" s="77">
        <v>0.57458160811572356</v>
      </c>
      <c r="E40" s="78">
        <v>0.35602732481683463</v>
      </c>
      <c r="F40" s="78">
        <v>0.36506950967499197</v>
      </c>
      <c r="G40" s="79">
        <v>0.29818320495961081</v>
      </c>
      <c r="H40" s="80">
        <v>0.95129259869551586</v>
      </c>
      <c r="I40" s="81">
        <v>0.75759083961130114</v>
      </c>
      <c r="J40" s="81">
        <v>0.79333279845434346</v>
      </c>
      <c r="K40" s="82">
        <v>0.74574217712515734</v>
      </c>
      <c r="L40" s="393"/>
      <c r="M40" s="393"/>
      <c r="R40" s="60">
        <v>110</v>
      </c>
      <c r="T40" s="60">
        <v>110</v>
      </c>
    </row>
    <row r="41" spans="1:54" x14ac:dyDescent="0.2">
      <c r="B41" s="123" t="s">
        <v>113</v>
      </c>
      <c r="C41" s="91" t="s">
        <v>110</v>
      </c>
      <c r="D41" s="92">
        <v>0.1826342288183358</v>
      </c>
      <c r="E41" s="93">
        <v>9.3256857035505319E-2</v>
      </c>
      <c r="F41" s="93">
        <v>8.2729194063499642E-2</v>
      </c>
      <c r="G41" s="94">
        <v>6.631598722524816E-2</v>
      </c>
      <c r="H41" s="95">
        <v>0.30242947795468123</v>
      </c>
      <c r="I41" s="96">
        <v>0.19748912719709943</v>
      </c>
      <c r="J41" s="96">
        <v>0.17970442567561895</v>
      </c>
      <c r="K41" s="97">
        <v>0.16550281771445691</v>
      </c>
      <c r="L41" s="395"/>
      <c r="M41" s="395"/>
    </row>
    <row r="42" spans="1:54" x14ac:dyDescent="0.2">
      <c r="B42" s="123"/>
      <c r="C42" s="91" t="s">
        <v>111</v>
      </c>
      <c r="D42" s="92">
        <v>0.30914855344730469</v>
      </c>
      <c r="E42" s="93">
        <v>0.17900342851775145</v>
      </c>
      <c r="F42" s="93">
        <v>0.16496101822280998</v>
      </c>
      <c r="G42" s="94">
        <v>0.11316823219988618</v>
      </c>
      <c r="H42" s="95">
        <v>0.51518553423617031</v>
      </c>
      <c r="I42" s="96">
        <v>0.37993660126858336</v>
      </c>
      <c r="J42" s="96">
        <v>0.35884894747893109</v>
      </c>
      <c r="K42" s="97">
        <v>0.27975453839143</v>
      </c>
      <c r="L42" s="395"/>
      <c r="M42" s="395"/>
    </row>
    <row r="43" spans="1:54" x14ac:dyDescent="0.2">
      <c r="B43" s="123"/>
      <c r="C43" s="91" t="s">
        <v>45</v>
      </c>
      <c r="D43" s="92">
        <v>0.34450823783580753</v>
      </c>
      <c r="E43" s="93">
        <v>0.21392542739056711</v>
      </c>
      <c r="F43" s="93">
        <v>0.21453221867368419</v>
      </c>
      <c r="G43" s="94">
        <v>0.18549244786774152</v>
      </c>
      <c r="H43" s="95">
        <v>0.57295190862752321</v>
      </c>
      <c r="I43" s="96">
        <v>0.45507732185587829</v>
      </c>
      <c r="J43" s="96">
        <v>0.46515808514728169</v>
      </c>
      <c r="K43" s="97">
        <v>0.46402864391353615</v>
      </c>
      <c r="L43" s="395"/>
      <c r="M43" s="395"/>
    </row>
    <row r="44" spans="1:54" x14ac:dyDescent="0.2">
      <c r="B44" s="124"/>
      <c r="C44" s="101" t="s">
        <v>46</v>
      </c>
      <c r="D44" s="102">
        <v>0.57458160811572534</v>
      </c>
      <c r="E44" s="103">
        <v>0.35602732481682892</v>
      </c>
      <c r="F44" s="103">
        <v>0.36506950967500218</v>
      </c>
      <c r="G44" s="104">
        <v>0.29818320495960587</v>
      </c>
      <c r="H44" s="105">
        <v>0.95665525011658914</v>
      </c>
      <c r="I44" s="106">
        <v>0.75759083961129492</v>
      </c>
      <c r="J44" s="106">
        <v>0.79333279845435734</v>
      </c>
      <c r="K44" s="107">
        <v>0.74574217712514512</v>
      </c>
      <c r="L44" s="395"/>
      <c r="M44" s="395"/>
    </row>
    <row r="45" spans="1:54" x14ac:dyDescent="0.2">
      <c r="B45" s="118"/>
      <c r="D45" s="89"/>
      <c r="E45" s="89"/>
      <c r="F45" s="89"/>
      <c r="G45" s="89"/>
      <c r="H45" s="89"/>
      <c r="I45" s="89"/>
      <c r="J45" s="89"/>
      <c r="K45" s="89"/>
      <c r="L45" s="394"/>
      <c r="M45" s="394"/>
    </row>
    <row r="46" spans="1:54" s="109" customFormat="1" ht="21" x14ac:dyDescent="0.2">
      <c r="A46" s="57"/>
      <c r="B46" s="110" t="s">
        <v>118</v>
      </c>
      <c r="C46" s="111"/>
      <c r="D46" s="374" t="s">
        <v>98</v>
      </c>
      <c r="E46" s="375"/>
      <c r="F46" s="375"/>
      <c r="G46" s="376"/>
      <c r="H46" s="377" t="s">
        <v>99</v>
      </c>
      <c r="I46" s="375"/>
      <c r="J46" s="375"/>
      <c r="K46" s="376"/>
      <c r="L46" s="395"/>
      <c r="M46" s="395"/>
      <c r="N46" s="399"/>
      <c r="O46" s="399"/>
      <c r="P46" s="399"/>
      <c r="Q46" s="399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</row>
    <row r="47" spans="1:54" x14ac:dyDescent="0.2">
      <c r="B47" s="119"/>
      <c r="C47" s="68" t="s">
        <v>105</v>
      </c>
      <c r="D47" s="77">
        <v>101.79704114221241</v>
      </c>
      <c r="E47" s="78">
        <v>50.022205523201407</v>
      </c>
      <c r="F47" s="78">
        <v>49.135985346609232</v>
      </c>
      <c r="G47" s="79">
        <v>39.387563404095275</v>
      </c>
      <c r="H47" s="120">
        <v>398.62888600559165</v>
      </c>
      <c r="I47" s="121">
        <v>106.3204206694987</v>
      </c>
      <c r="J47" s="121">
        <v>106.73322914206801</v>
      </c>
      <c r="K47" s="122">
        <v>98.298359099189113</v>
      </c>
      <c r="L47" s="393"/>
      <c r="M47" s="393"/>
      <c r="R47" s="60">
        <v>119</v>
      </c>
      <c r="T47" s="60">
        <v>119</v>
      </c>
    </row>
    <row r="48" spans="1:54" x14ac:dyDescent="0.2">
      <c r="B48" s="119"/>
      <c r="C48" s="70" t="s">
        <v>115</v>
      </c>
      <c r="D48" s="112">
        <v>101.79704114221208</v>
      </c>
      <c r="E48" s="113">
        <v>50.02220552320221</v>
      </c>
      <c r="F48" s="113">
        <v>49.135985346607853</v>
      </c>
      <c r="G48" s="114">
        <v>39.387563404095921</v>
      </c>
      <c r="H48" s="115">
        <v>400.87604714712694</v>
      </c>
      <c r="I48" s="116">
        <v>106.32042066949784</v>
      </c>
      <c r="J48" s="116">
        <v>106.73322914206989</v>
      </c>
      <c r="K48" s="117">
        <v>98.298359099187508</v>
      </c>
      <c r="L48" s="393"/>
      <c r="M48" s="393"/>
    </row>
    <row r="49" spans="1:54" x14ac:dyDescent="0.2">
      <c r="B49" s="119" t="s">
        <v>109</v>
      </c>
      <c r="C49" s="70" t="s">
        <v>110</v>
      </c>
      <c r="D49" s="77">
        <v>34.317282829231516</v>
      </c>
      <c r="E49" s="78">
        <v>8.6672333270712407</v>
      </c>
      <c r="F49" s="78">
        <v>7.6510341912455599</v>
      </c>
      <c r="G49" s="79">
        <v>5.7929258876573124</v>
      </c>
      <c r="H49" s="80">
        <v>286.9526229407673</v>
      </c>
      <c r="I49" s="81">
        <v>18.347426483177919</v>
      </c>
      <c r="J49" s="81">
        <v>16.634615962397831</v>
      </c>
      <c r="K49" s="82">
        <v>14.392511844598591</v>
      </c>
      <c r="L49" s="393"/>
      <c r="M49" s="393"/>
      <c r="R49" s="60">
        <v>134</v>
      </c>
      <c r="T49" s="60">
        <v>134</v>
      </c>
    </row>
    <row r="50" spans="1:54" x14ac:dyDescent="0.2">
      <c r="B50" s="119"/>
      <c r="C50" s="70" t="s">
        <v>111</v>
      </c>
      <c r="D50" s="77">
        <v>16.639276160059993</v>
      </c>
      <c r="E50" s="78">
        <v>9.7868248168326559</v>
      </c>
      <c r="F50" s="78">
        <v>9.1359453315799701</v>
      </c>
      <c r="G50" s="79">
        <v>7.0208331767799823</v>
      </c>
      <c r="H50" s="80">
        <v>27.494687084140992</v>
      </c>
      <c r="I50" s="81">
        <v>20.821305409489394</v>
      </c>
      <c r="J50" s="81">
        <v>19.847983430101259</v>
      </c>
      <c r="K50" s="82">
        <v>17.50693237308051</v>
      </c>
      <c r="L50" s="393"/>
      <c r="M50" s="393"/>
      <c r="R50" s="60">
        <v>135</v>
      </c>
      <c r="T50" s="60">
        <v>135</v>
      </c>
    </row>
    <row r="51" spans="1:54" x14ac:dyDescent="0.2">
      <c r="A51" s="57">
        <v>3</v>
      </c>
      <c r="B51" s="119"/>
      <c r="C51" s="70" t="s">
        <v>45</v>
      </c>
      <c r="D51" s="77">
        <v>27.274706030433759</v>
      </c>
      <c r="E51" s="78">
        <v>16.807264117978651</v>
      </c>
      <c r="F51" s="78">
        <v>17.253722149164069</v>
      </c>
      <c r="G51" s="79">
        <v>13.938077061807196</v>
      </c>
      <c r="H51" s="80">
        <v>45.150789471654278</v>
      </c>
      <c r="I51" s="81">
        <v>35.77096460410727</v>
      </c>
      <c r="J51" s="81">
        <v>37.459906109205996</v>
      </c>
      <c r="K51" s="82">
        <v>34.816628116935895</v>
      </c>
      <c r="L51" s="393"/>
      <c r="M51" s="393"/>
      <c r="R51" s="60">
        <v>136</v>
      </c>
      <c r="T51" s="60">
        <v>136</v>
      </c>
    </row>
    <row r="52" spans="1:54" x14ac:dyDescent="0.2">
      <c r="B52" s="119"/>
      <c r="C52" s="70" t="s">
        <v>46</v>
      </c>
      <c r="D52" s="77">
        <v>23.56577612248714</v>
      </c>
      <c r="E52" s="78">
        <v>14.760883261318867</v>
      </c>
      <c r="F52" s="78">
        <v>15.095283674619628</v>
      </c>
      <c r="G52" s="79">
        <v>12.63572727785078</v>
      </c>
      <c r="H52" s="80">
        <v>39.03078650902907</v>
      </c>
      <c r="I52" s="81">
        <v>31.380724172724133</v>
      </c>
      <c r="J52" s="81">
        <v>32.790723640362927</v>
      </c>
      <c r="K52" s="82">
        <v>31.582286764574114</v>
      </c>
      <c r="L52" s="393"/>
      <c r="M52" s="393"/>
      <c r="R52" s="60">
        <v>137</v>
      </c>
      <c r="T52" s="60">
        <v>137</v>
      </c>
    </row>
    <row r="53" spans="1:54" x14ac:dyDescent="0.2">
      <c r="B53" s="123" t="s">
        <v>113</v>
      </c>
      <c r="C53" s="91" t="s">
        <v>110</v>
      </c>
      <c r="D53" s="92">
        <v>34.31728282923163</v>
      </c>
      <c r="E53" s="93">
        <v>8.6672333270711022</v>
      </c>
      <c r="F53" s="93">
        <v>7.6510341912457749</v>
      </c>
      <c r="G53" s="94">
        <v>5.7929258876572174</v>
      </c>
      <c r="H53" s="95">
        <v>288.57023974268941</v>
      </c>
      <c r="I53" s="96">
        <v>18.34742648317777</v>
      </c>
      <c r="J53" s="96">
        <v>16.634615962398122</v>
      </c>
      <c r="K53" s="97">
        <v>14.392511844598355</v>
      </c>
      <c r="L53" s="395"/>
      <c r="M53" s="395"/>
    </row>
    <row r="54" spans="1:54" x14ac:dyDescent="0.2">
      <c r="B54" s="123"/>
      <c r="C54" s="91" t="s">
        <v>111</v>
      </c>
      <c r="D54" s="92">
        <v>16.639276160060046</v>
      </c>
      <c r="E54" s="93">
        <v>9.7868248168324978</v>
      </c>
      <c r="F54" s="93">
        <v>9.1359453315802259</v>
      </c>
      <c r="G54" s="94">
        <v>7.0208331767798668</v>
      </c>
      <c r="H54" s="95">
        <v>27.64968085048157</v>
      </c>
      <c r="I54" s="96">
        <v>20.821305409489224</v>
      </c>
      <c r="J54" s="96">
        <v>19.84798343010161</v>
      </c>
      <c r="K54" s="97">
        <v>17.506932373080222</v>
      </c>
      <c r="L54" s="395"/>
      <c r="M54" s="395"/>
    </row>
    <row r="55" spans="1:54" x14ac:dyDescent="0.2">
      <c r="B55" s="123"/>
      <c r="C55" s="91" t="s">
        <v>45</v>
      </c>
      <c r="D55" s="92">
        <v>27.274706030433848</v>
      </c>
      <c r="E55" s="93">
        <v>16.807264117978381</v>
      </c>
      <c r="F55" s="93">
        <v>17.253722149164552</v>
      </c>
      <c r="G55" s="94">
        <v>13.938077061806965</v>
      </c>
      <c r="H55" s="95">
        <v>45.405314678362259</v>
      </c>
      <c r="I55" s="96">
        <v>35.770964604106979</v>
      </c>
      <c r="J55" s="96">
        <v>37.459906109206649</v>
      </c>
      <c r="K55" s="97">
        <v>34.816628116935327</v>
      </c>
      <c r="L55" s="395"/>
      <c r="M55" s="395"/>
    </row>
    <row r="56" spans="1:54" x14ac:dyDescent="0.2">
      <c r="B56" s="124"/>
      <c r="C56" s="101" t="s">
        <v>46</v>
      </c>
      <c r="D56" s="102">
        <v>23.565776122487215</v>
      </c>
      <c r="E56" s="103">
        <v>14.760883261318629</v>
      </c>
      <c r="F56" s="103">
        <v>15.095283674620051</v>
      </c>
      <c r="G56" s="104">
        <v>12.63572727785057</v>
      </c>
      <c r="H56" s="105">
        <v>39.250811875593755</v>
      </c>
      <c r="I56" s="106">
        <v>31.380724172723877</v>
      </c>
      <c r="J56" s="106">
        <v>32.790723640363503</v>
      </c>
      <c r="K56" s="107">
        <v>31.582286764573599</v>
      </c>
      <c r="L56" s="395"/>
      <c r="M56" s="395"/>
    </row>
    <row r="57" spans="1:54" x14ac:dyDescent="0.2">
      <c r="B57" s="118"/>
      <c r="D57" s="89"/>
      <c r="E57" s="89"/>
      <c r="F57" s="89"/>
      <c r="G57" s="89"/>
      <c r="H57" s="89"/>
      <c r="I57" s="89"/>
      <c r="J57" s="89"/>
      <c r="K57" s="89"/>
      <c r="L57" s="394"/>
      <c r="M57" s="394"/>
    </row>
    <row r="58" spans="1:54" s="109" customFormat="1" ht="21" x14ac:dyDescent="0.2">
      <c r="A58" s="57"/>
      <c r="B58" s="110" t="s">
        <v>119</v>
      </c>
      <c r="C58" s="111"/>
      <c r="D58" s="374" t="s">
        <v>98</v>
      </c>
      <c r="E58" s="375"/>
      <c r="F58" s="375"/>
      <c r="G58" s="376"/>
      <c r="H58" s="377" t="s">
        <v>99</v>
      </c>
      <c r="I58" s="375"/>
      <c r="J58" s="375"/>
      <c r="K58" s="376"/>
      <c r="L58" s="395"/>
      <c r="M58" s="395"/>
      <c r="N58" s="399"/>
      <c r="O58" s="399"/>
      <c r="P58" s="399"/>
      <c r="Q58" s="399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</row>
    <row r="59" spans="1:54" x14ac:dyDescent="0.2">
      <c r="B59" s="119"/>
      <c r="C59" s="68" t="s">
        <v>105</v>
      </c>
      <c r="D59" s="77">
        <v>36.395712004508823</v>
      </c>
      <c r="E59" s="78">
        <v>18.144561337591586</v>
      </c>
      <c r="F59" s="78">
        <v>17.823102573736652</v>
      </c>
      <c r="G59" s="79">
        <v>14.287056171331823</v>
      </c>
      <c r="H59" s="120">
        <v>108.08487446687631</v>
      </c>
      <c r="I59" s="121">
        <v>38.565620489913634</v>
      </c>
      <c r="J59" s="121">
        <v>38.715358562692565</v>
      </c>
      <c r="K59" s="122">
        <v>35.655777017519725</v>
      </c>
      <c r="L59" s="393"/>
      <c r="M59" s="393"/>
      <c r="R59" s="60">
        <v>146</v>
      </c>
      <c r="T59" s="60">
        <v>146</v>
      </c>
    </row>
    <row r="60" spans="1:54" x14ac:dyDescent="0.2">
      <c r="B60" s="119"/>
      <c r="C60" s="70" t="s">
        <v>115</v>
      </c>
      <c r="D60" s="112">
        <v>36.395712004508702</v>
      </c>
      <c r="E60" s="113">
        <v>18.144561337591878</v>
      </c>
      <c r="F60" s="113">
        <v>17.823102573736151</v>
      </c>
      <c r="G60" s="114">
        <v>14.287056171332059</v>
      </c>
      <c r="H60" s="115">
        <v>108.69417333711995</v>
      </c>
      <c r="I60" s="116">
        <v>38.565620489913321</v>
      </c>
      <c r="J60" s="116">
        <v>38.715358562693247</v>
      </c>
      <c r="K60" s="117">
        <v>35.655777017519142</v>
      </c>
      <c r="L60" s="393"/>
      <c r="M60" s="393"/>
    </row>
    <row r="61" spans="1:54" x14ac:dyDescent="0.2">
      <c r="B61" s="119" t="s">
        <v>109</v>
      </c>
      <c r="C61" s="70" t="s">
        <v>110</v>
      </c>
      <c r="D61" s="77">
        <v>11.006898835243296</v>
      </c>
      <c r="E61" s="78">
        <v>2.7348997275972189</v>
      </c>
      <c r="F61" s="78">
        <v>2.3423628592898775</v>
      </c>
      <c r="G61" s="79">
        <v>1.672657101258674</v>
      </c>
      <c r="H61" s="80">
        <v>66.067982310519895</v>
      </c>
      <c r="I61" s="81">
        <v>5.7973126732338143</v>
      </c>
      <c r="J61" s="81">
        <v>5.0989884296237813</v>
      </c>
      <c r="K61" s="82">
        <v>4.1509244467085127</v>
      </c>
      <c r="L61" s="393"/>
      <c r="M61" s="393"/>
      <c r="R61" s="60">
        <v>161</v>
      </c>
      <c r="T61" s="60">
        <v>161</v>
      </c>
    </row>
    <row r="62" spans="1:54" x14ac:dyDescent="0.2">
      <c r="B62" s="119"/>
      <c r="C62" s="70" t="s">
        <v>111</v>
      </c>
      <c r="D62" s="77">
        <v>5.7316097595341144</v>
      </c>
      <c r="E62" s="78">
        <v>3.2660210407664847</v>
      </c>
      <c r="F62" s="78">
        <v>3.172083646439984</v>
      </c>
      <c r="G62" s="79">
        <v>2.4037972008265789</v>
      </c>
      <c r="H62" s="80">
        <v>9.4703027994928863</v>
      </c>
      <c r="I62" s="81">
        <v>6.9418116881844538</v>
      </c>
      <c r="J62" s="81">
        <v>6.8907102065420913</v>
      </c>
      <c r="K62" s="82">
        <v>5.99373416425553</v>
      </c>
      <c r="L62" s="393"/>
      <c r="M62" s="393"/>
      <c r="R62" s="60">
        <v>162</v>
      </c>
      <c r="T62" s="60">
        <v>162</v>
      </c>
    </row>
    <row r="63" spans="1:54" x14ac:dyDescent="0.2">
      <c r="A63" s="57">
        <v>4</v>
      </c>
      <c r="B63" s="119"/>
      <c r="C63" s="70" t="s">
        <v>45</v>
      </c>
      <c r="D63" s="77">
        <v>9.0595651888033331</v>
      </c>
      <c r="E63" s="78">
        <v>5.6006688897238419</v>
      </c>
      <c r="F63" s="78">
        <v>5.6130986285929119</v>
      </c>
      <c r="G63" s="79">
        <v>4.6742247322937773</v>
      </c>
      <c r="H63" s="80">
        <v>15.00291203954859</v>
      </c>
      <c r="I63" s="81">
        <v>11.906880687011475</v>
      </c>
      <c r="J63" s="81">
        <v>12.182631428824745</v>
      </c>
      <c r="K63" s="82">
        <v>11.666079099248563</v>
      </c>
      <c r="L63" s="393"/>
      <c r="M63" s="393"/>
      <c r="R63" s="60">
        <v>163</v>
      </c>
      <c r="T63" s="60">
        <v>163</v>
      </c>
    </row>
    <row r="64" spans="1:54" x14ac:dyDescent="0.2">
      <c r="B64" s="119"/>
      <c r="C64" s="70" t="s">
        <v>46</v>
      </c>
      <c r="D64" s="77">
        <v>10.597638220928079</v>
      </c>
      <c r="E64" s="78">
        <v>6.5429716795040394</v>
      </c>
      <c r="F64" s="78">
        <v>6.6955574394138777</v>
      </c>
      <c r="G64" s="79">
        <v>5.5363771369527939</v>
      </c>
      <c r="H64" s="80">
        <v>17.543677317314938</v>
      </c>
      <c r="I64" s="81">
        <v>13.919615441483893</v>
      </c>
      <c r="J64" s="81">
        <v>14.543028497701945</v>
      </c>
      <c r="K64" s="82">
        <v>13.845039307307118</v>
      </c>
      <c r="L64" s="393"/>
      <c r="M64" s="393"/>
      <c r="R64" s="60">
        <v>164</v>
      </c>
      <c r="T64" s="60">
        <v>164</v>
      </c>
    </row>
    <row r="65" spans="1:54" x14ac:dyDescent="0.2">
      <c r="B65" s="123" t="s">
        <v>113</v>
      </c>
      <c r="C65" s="91" t="s">
        <v>110</v>
      </c>
      <c r="D65" s="92">
        <v>11.00689883524333</v>
      </c>
      <c r="E65" s="93">
        <v>2.7348997275971749</v>
      </c>
      <c r="F65" s="93">
        <v>2.3423628592899433</v>
      </c>
      <c r="G65" s="94">
        <v>1.6726571012586464</v>
      </c>
      <c r="H65" s="95">
        <v>66.440422461647742</v>
      </c>
      <c r="I65" s="96">
        <v>5.7973126732337672</v>
      </c>
      <c r="J65" s="96">
        <v>5.098988429623871</v>
      </c>
      <c r="K65" s="97">
        <v>4.1509244467084443</v>
      </c>
      <c r="L65" s="395"/>
      <c r="M65" s="395"/>
    </row>
    <row r="66" spans="1:54" x14ac:dyDescent="0.2">
      <c r="B66" s="123"/>
      <c r="C66" s="91" t="s">
        <v>111</v>
      </c>
      <c r="D66" s="92">
        <v>5.7316097595341331</v>
      </c>
      <c r="E66" s="93">
        <v>3.2660210407664318</v>
      </c>
      <c r="F66" s="93">
        <v>3.1720836464400728</v>
      </c>
      <c r="G66" s="94">
        <v>2.4037972008265389</v>
      </c>
      <c r="H66" s="95">
        <v>9.5236890371608087</v>
      </c>
      <c r="I66" s="96">
        <v>6.941811688184397</v>
      </c>
      <c r="J66" s="96">
        <v>6.8907102065422121</v>
      </c>
      <c r="K66" s="97">
        <v>5.9937341642554314</v>
      </c>
      <c r="L66" s="395"/>
      <c r="M66" s="395"/>
    </row>
    <row r="67" spans="1:54" x14ac:dyDescent="0.2">
      <c r="B67" s="123"/>
      <c r="C67" s="91" t="s">
        <v>45</v>
      </c>
      <c r="D67" s="92">
        <v>9.0595651888033633</v>
      </c>
      <c r="E67" s="93">
        <v>5.6006688897237513</v>
      </c>
      <c r="F67" s="93">
        <v>5.6130986285930691</v>
      </c>
      <c r="G67" s="94">
        <v>4.6742247322937001</v>
      </c>
      <c r="H67" s="95">
        <v>15.087486846163767</v>
      </c>
      <c r="I67" s="96">
        <v>11.906880687011377</v>
      </c>
      <c r="J67" s="96">
        <v>12.18263142882496</v>
      </c>
      <c r="K67" s="97">
        <v>11.666079099248371</v>
      </c>
      <c r="L67" s="395"/>
      <c r="M67" s="395"/>
    </row>
    <row r="68" spans="1:54" x14ac:dyDescent="0.2">
      <c r="B68" s="124"/>
      <c r="C68" s="101" t="s">
        <v>46</v>
      </c>
      <c r="D68" s="102">
        <v>10.597638220928115</v>
      </c>
      <c r="E68" s="103">
        <v>6.5429716795039337</v>
      </c>
      <c r="F68" s="103">
        <v>6.6955574394140651</v>
      </c>
      <c r="G68" s="104">
        <v>5.5363771369527024</v>
      </c>
      <c r="H68" s="105">
        <v>17.642574992147644</v>
      </c>
      <c r="I68" s="106">
        <v>13.91961544148378</v>
      </c>
      <c r="J68" s="106">
        <v>14.543028497702201</v>
      </c>
      <c r="K68" s="107">
        <v>13.845039307306893</v>
      </c>
      <c r="L68" s="395"/>
      <c r="M68" s="395"/>
    </row>
    <row r="69" spans="1:54" x14ac:dyDescent="0.2">
      <c r="B69" s="118"/>
      <c r="D69" s="89"/>
      <c r="E69" s="89"/>
      <c r="F69" s="89"/>
      <c r="G69" s="89"/>
      <c r="H69" s="89"/>
      <c r="I69" s="89"/>
      <c r="J69" s="89"/>
      <c r="K69" s="89"/>
      <c r="L69" s="394"/>
      <c r="M69" s="394"/>
    </row>
    <row r="70" spans="1:54" s="109" customFormat="1" ht="21" x14ac:dyDescent="0.2">
      <c r="A70" s="57"/>
      <c r="B70" s="110" t="s">
        <v>120</v>
      </c>
      <c r="C70" s="111"/>
      <c r="D70" s="374" t="s">
        <v>98</v>
      </c>
      <c r="E70" s="375"/>
      <c r="F70" s="375"/>
      <c r="G70" s="376"/>
      <c r="H70" s="377" t="s">
        <v>99</v>
      </c>
      <c r="I70" s="375"/>
      <c r="J70" s="375"/>
      <c r="K70" s="376"/>
      <c r="L70" s="395"/>
      <c r="M70" s="395"/>
      <c r="N70" s="399"/>
      <c r="O70" s="399"/>
      <c r="P70" s="399"/>
      <c r="Q70" s="399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</row>
    <row r="71" spans="1:54" x14ac:dyDescent="0.2">
      <c r="B71" s="119"/>
      <c r="C71" s="68" t="s">
        <v>105</v>
      </c>
      <c r="D71" s="77">
        <v>16.092739056922802</v>
      </c>
      <c r="E71" s="78">
        <v>8.412586887093676</v>
      </c>
      <c r="F71" s="78">
        <v>8.2635449934247838</v>
      </c>
      <c r="G71" s="79">
        <v>6.6240841630659819</v>
      </c>
      <c r="H71" s="120">
        <v>56.914196892860765</v>
      </c>
      <c r="I71" s="121">
        <v>17.880654549301198</v>
      </c>
      <c r="J71" s="121">
        <v>17.950079459836342</v>
      </c>
      <c r="K71" s="122">
        <v>16.531527911081774</v>
      </c>
      <c r="L71" s="393"/>
      <c r="M71" s="393"/>
      <c r="R71" s="60">
        <v>173</v>
      </c>
      <c r="T71" s="60">
        <v>173</v>
      </c>
    </row>
    <row r="72" spans="1:54" x14ac:dyDescent="0.2">
      <c r="B72" s="119"/>
      <c r="C72" s="70" t="s">
        <v>115</v>
      </c>
      <c r="D72" s="112">
        <v>16.092739056922753</v>
      </c>
      <c r="E72" s="113">
        <v>8.412586887093811</v>
      </c>
      <c r="F72" s="113">
        <v>8.2635449934245511</v>
      </c>
      <c r="G72" s="114">
        <v>6.624084163066092</v>
      </c>
      <c r="H72" s="115">
        <v>57.235035086351672</v>
      </c>
      <c r="I72" s="116">
        <v>17.880654549301052</v>
      </c>
      <c r="J72" s="116">
        <v>17.950079459836658</v>
      </c>
      <c r="K72" s="117">
        <v>16.531527911081504</v>
      </c>
      <c r="L72" s="393"/>
      <c r="M72" s="393"/>
    </row>
    <row r="73" spans="1:54" x14ac:dyDescent="0.2">
      <c r="B73" s="119" t="s">
        <v>109</v>
      </c>
      <c r="C73" s="70" t="s">
        <v>110</v>
      </c>
      <c r="D73" s="77">
        <v>5.0926192936314125</v>
      </c>
      <c r="E73" s="78">
        <v>1.6886446552695709</v>
      </c>
      <c r="F73" s="78">
        <v>1.4991958482059022</v>
      </c>
      <c r="G73" s="79">
        <v>1.1067188615442483</v>
      </c>
      <c r="H73" s="80">
        <v>38.702211682191155</v>
      </c>
      <c r="I73" s="81">
        <v>3.5819123442727481</v>
      </c>
      <c r="J73" s="81">
        <v>3.2616109030185925</v>
      </c>
      <c r="K73" s="82">
        <v>2.7511207215362683</v>
      </c>
      <c r="L73" s="393"/>
      <c r="M73" s="393"/>
      <c r="R73" s="60">
        <v>188</v>
      </c>
      <c r="T73" s="60">
        <v>188</v>
      </c>
    </row>
    <row r="74" spans="1:54" x14ac:dyDescent="0.2">
      <c r="B74" s="119"/>
      <c r="C74" s="70" t="s">
        <v>111</v>
      </c>
      <c r="D74" s="77">
        <v>3.0136270899868522</v>
      </c>
      <c r="E74" s="78">
        <v>1.7038800488446224</v>
      </c>
      <c r="F74" s="78">
        <v>1.6545306218298008</v>
      </c>
      <c r="G74" s="79">
        <v>1.2822570918654974</v>
      </c>
      <c r="H74" s="80">
        <v>4.987144095260736</v>
      </c>
      <c r="I74" s="81">
        <v>3.6162542365835888</v>
      </c>
      <c r="J74" s="81">
        <v>3.5919281648125576</v>
      </c>
      <c r="K74" s="82">
        <v>3.1842449423857042</v>
      </c>
      <c r="L74" s="393"/>
      <c r="M74" s="393"/>
      <c r="R74" s="60">
        <v>189</v>
      </c>
      <c r="T74" s="60">
        <v>189</v>
      </c>
    </row>
    <row r="75" spans="1:54" x14ac:dyDescent="0.2">
      <c r="B75" s="119"/>
      <c r="C75" s="70" t="s">
        <v>45</v>
      </c>
      <c r="D75" s="77">
        <v>3.1744267330452787</v>
      </c>
      <c r="E75" s="78">
        <v>1.9992810820965463</v>
      </c>
      <c r="F75" s="78">
        <v>2.0358791470975075</v>
      </c>
      <c r="G75" s="79">
        <v>1.6704946646627956</v>
      </c>
      <c r="H75" s="80">
        <v>5.2587643054291942</v>
      </c>
      <c r="I75" s="81">
        <v>4.2528388814187466</v>
      </c>
      <c r="J75" s="81">
        <v>4.4189983437707223</v>
      </c>
      <c r="K75" s="82">
        <v>4.1792480504316476</v>
      </c>
      <c r="L75" s="393"/>
      <c r="M75" s="393"/>
      <c r="R75" s="60">
        <v>190</v>
      </c>
      <c r="T75" s="60">
        <v>190</v>
      </c>
    </row>
    <row r="76" spans="1:54" x14ac:dyDescent="0.2">
      <c r="A76" s="57">
        <v>5</v>
      </c>
      <c r="B76" s="119"/>
      <c r="C76" s="70" t="s">
        <v>46</v>
      </c>
      <c r="D76" s="77">
        <v>4.8120659402592576</v>
      </c>
      <c r="E76" s="78">
        <v>3.0207811008829362</v>
      </c>
      <c r="F76" s="78">
        <v>3.0739393762915737</v>
      </c>
      <c r="G76" s="79">
        <v>2.5646135449934406</v>
      </c>
      <c r="H76" s="80">
        <v>7.9660768099796782</v>
      </c>
      <c r="I76" s="81">
        <v>6.4296490870261165</v>
      </c>
      <c r="J76" s="81">
        <v>6.6775420482344696</v>
      </c>
      <c r="K76" s="82">
        <v>6.4169141967281558</v>
      </c>
      <c r="L76" s="393"/>
      <c r="M76" s="393"/>
      <c r="R76" s="60">
        <v>191</v>
      </c>
      <c r="T76" s="60">
        <v>191</v>
      </c>
    </row>
    <row r="77" spans="1:54" x14ac:dyDescent="0.2">
      <c r="B77" s="123" t="s">
        <v>113</v>
      </c>
      <c r="C77" s="91" t="s">
        <v>110</v>
      </c>
      <c r="D77" s="92">
        <v>5.0926192936314285</v>
      </c>
      <c r="E77" s="93">
        <v>1.6886446552695438</v>
      </c>
      <c r="F77" s="93">
        <v>1.4991958482059442</v>
      </c>
      <c r="G77" s="94">
        <v>1.10671886154423</v>
      </c>
      <c r="H77" s="95">
        <v>38.920384798181743</v>
      </c>
      <c r="I77" s="96">
        <v>3.5819123442727188</v>
      </c>
      <c r="J77" s="96">
        <v>3.2616109030186498</v>
      </c>
      <c r="K77" s="97">
        <v>2.751120721536223</v>
      </c>
      <c r="L77" s="395"/>
      <c r="M77" s="395"/>
    </row>
    <row r="78" spans="1:54" x14ac:dyDescent="0.2">
      <c r="B78" s="123"/>
      <c r="C78" s="91" t="s">
        <v>111</v>
      </c>
      <c r="D78" s="92">
        <v>3.0136270899868616</v>
      </c>
      <c r="E78" s="93">
        <v>1.7038800488445951</v>
      </c>
      <c r="F78" s="93">
        <v>1.6545306218298472</v>
      </c>
      <c r="G78" s="94">
        <v>1.2822570918654763</v>
      </c>
      <c r="H78" s="95">
        <v>5.0152577538829322</v>
      </c>
      <c r="I78" s="96">
        <v>3.6162542365835595</v>
      </c>
      <c r="J78" s="96">
        <v>3.5919281648126207</v>
      </c>
      <c r="K78" s="97">
        <v>3.1842449423856518</v>
      </c>
      <c r="L78" s="395"/>
      <c r="M78" s="395"/>
    </row>
    <row r="79" spans="1:54" x14ac:dyDescent="0.2">
      <c r="B79" s="123"/>
      <c r="C79" s="91" t="s">
        <v>45</v>
      </c>
      <c r="D79" s="92">
        <v>3.1744267330452889</v>
      </c>
      <c r="E79" s="93">
        <v>1.9992810820965141</v>
      </c>
      <c r="F79" s="93">
        <v>2.0358791470975648</v>
      </c>
      <c r="G79" s="94">
        <v>1.6704946646627681</v>
      </c>
      <c r="H79" s="95">
        <v>5.2884091485765818</v>
      </c>
      <c r="I79" s="96">
        <v>4.2528388814187119</v>
      </c>
      <c r="J79" s="96">
        <v>4.4189983437708005</v>
      </c>
      <c r="K79" s="97">
        <v>4.1792480504315792</v>
      </c>
      <c r="L79" s="395"/>
      <c r="M79" s="395"/>
    </row>
    <row r="80" spans="1:54" x14ac:dyDescent="0.2">
      <c r="B80" s="124"/>
      <c r="C80" s="101" t="s">
        <v>46</v>
      </c>
      <c r="D80" s="102">
        <v>4.8120659402592727</v>
      </c>
      <c r="E80" s="103">
        <v>3.0207811008828873</v>
      </c>
      <c r="F80" s="103">
        <v>3.0739393762916598</v>
      </c>
      <c r="G80" s="104">
        <v>2.564613544993398</v>
      </c>
      <c r="H80" s="105">
        <v>8.0109833857104213</v>
      </c>
      <c r="I80" s="106">
        <v>6.4296490870260641</v>
      </c>
      <c r="J80" s="106">
        <v>6.6775420482345877</v>
      </c>
      <c r="K80" s="107">
        <v>6.4169141967280501</v>
      </c>
      <c r="L80" s="395"/>
      <c r="M80" s="395"/>
    </row>
    <row r="81" spans="1:54" x14ac:dyDescent="0.2">
      <c r="B81" s="118"/>
      <c r="D81" s="89"/>
      <c r="E81" s="89"/>
      <c r="F81" s="89"/>
      <c r="G81" s="89"/>
      <c r="H81" s="89"/>
      <c r="I81" s="89"/>
      <c r="J81" s="89"/>
      <c r="K81" s="89"/>
      <c r="L81" s="394"/>
      <c r="M81" s="394"/>
    </row>
    <row r="82" spans="1:54" s="109" customFormat="1" ht="25.5" x14ac:dyDescent="0.2">
      <c r="A82" s="57"/>
      <c r="B82" s="110" t="s">
        <v>121</v>
      </c>
      <c r="C82" s="111"/>
      <c r="D82" s="374" t="s">
        <v>98</v>
      </c>
      <c r="E82" s="375"/>
      <c r="F82" s="375"/>
      <c r="G82" s="376"/>
      <c r="H82" s="377" t="s">
        <v>99</v>
      </c>
      <c r="I82" s="375"/>
      <c r="J82" s="375"/>
      <c r="K82" s="376"/>
      <c r="L82" s="395"/>
      <c r="M82" s="395"/>
      <c r="N82" s="399"/>
      <c r="O82" s="399"/>
      <c r="P82" s="399"/>
      <c r="Q82" s="399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</row>
    <row r="83" spans="1:54" x14ac:dyDescent="0.2">
      <c r="B83" s="119"/>
      <c r="C83" s="68" t="s">
        <v>105</v>
      </c>
      <c r="D83" s="77">
        <v>15.005607739996231</v>
      </c>
      <c r="E83" s="78">
        <v>7.7636295322186921</v>
      </c>
      <c r="F83" s="78">
        <v>7.6260849145218348</v>
      </c>
      <c r="G83" s="79">
        <v>6.1130941198572142</v>
      </c>
      <c r="H83" s="120">
        <v>46.915710915873206</v>
      </c>
      <c r="I83" s="121">
        <v>16.501318747426648</v>
      </c>
      <c r="J83" s="121">
        <v>16.565388134517072</v>
      </c>
      <c r="K83" s="122">
        <v>15.256265406313014</v>
      </c>
      <c r="L83" s="393"/>
      <c r="M83" s="393"/>
      <c r="R83" s="60">
        <v>200</v>
      </c>
      <c r="T83" s="60">
        <v>200</v>
      </c>
    </row>
    <row r="84" spans="1:54" x14ac:dyDescent="0.2">
      <c r="B84" s="119"/>
      <c r="C84" s="70" t="s">
        <v>115</v>
      </c>
      <c r="D84" s="112">
        <v>15.005607739996183</v>
      </c>
      <c r="E84" s="113">
        <v>7.7636295322188174</v>
      </c>
      <c r="F84" s="113">
        <v>7.6260849145216216</v>
      </c>
      <c r="G84" s="114">
        <v>6.1130941198573154</v>
      </c>
      <c r="H84" s="115">
        <v>47.180185383727434</v>
      </c>
      <c r="I84" s="116">
        <v>16.501318747426513</v>
      </c>
      <c r="J84" s="116">
        <v>16.565388134517363</v>
      </c>
      <c r="K84" s="117">
        <v>15.256265406312766</v>
      </c>
      <c r="L84" s="393"/>
      <c r="M84" s="393"/>
    </row>
    <row r="85" spans="1:54" x14ac:dyDescent="0.2">
      <c r="B85" s="119" t="s">
        <v>109</v>
      </c>
      <c r="C85" s="70" t="s">
        <v>110</v>
      </c>
      <c r="D85" s="77">
        <v>4.5325020665038487</v>
      </c>
      <c r="E85" s="78">
        <v>1.3890478113845601</v>
      </c>
      <c r="F85" s="78">
        <v>1.1874685327822569</v>
      </c>
      <c r="G85" s="79">
        <v>0.89908331767799976</v>
      </c>
      <c r="H85" s="80">
        <v>29.583145809847235</v>
      </c>
      <c r="I85" s="81">
        <v>2.9438801056765644</v>
      </c>
      <c r="J85" s="81">
        <v>2.5817533311858178</v>
      </c>
      <c r="K85" s="82">
        <v>2.2337705591111048</v>
      </c>
      <c r="L85" s="393"/>
      <c r="M85" s="393"/>
      <c r="R85" s="60">
        <v>215</v>
      </c>
      <c r="T85" s="60">
        <v>215</v>
      </c>
    </row>
    <row r="86" spans="1:54" x14ac:dyDescent="0.2">
      <c r="B86" s="119"/>
      <c r="C86" s="70" t="s">
        <v>111</v>
      </c>
      <c r="D86" s="77">
        <v>2.7625072327634768</v>
      </c>
      <c r="E86" s="78">
        <v>1.5667860229194104</v>
      </c>
      <c r="F86" s="78">
        <v>1.5704538793913099</v>
      </c>
      <c r="G86" s="79">
        <v>1.1833421942513604</v>
      </c>
      <c r="H86" s="80">
        <v>4.5665636003508192</v>
      </c>
      <c r="I86" s="81">
        <v>3.3319564657585801</v>
      </c>
      <c r="J86" s="81">
        <v>3.4117874956650938</v>
      </c>
      <c r="K86" s="82">
        <v>2.9386083501199662</v>
      </c>
      <c r="L86" s="393"/>
      <c r="M86" s="393"/>
      <c r="R86" s="60">
        <v>216</v>
      </c>
      <c r="T86" s="60">
        <v>216</v>
      </c>
    </row>
    <row r="87" spans="1:54" x14ac:dyDescent="0.2">
      <c r="A87" s="57">
        <v>6</v>
      </c>
      <c r="B87" s="119"/>
      <c r="C87" s="70" t="s">
        <v>45</v>
      </c>
      <c r="D87" s="77">
        <v>3.0242699229757628</v>
      </c>
      <c r="E87" s="78">
        <v>1.8956093556265312</v>
      </c>
      <c r="F87" s="78">
        <v>1.9117784895735361</v>
      </c>
      <c r="G87" s="79">
        <v>1.5624762915649049</v>
      </c>
      <c r="H87" s="80">
        <v>5.0054441934631502</v>
      </c>
      <c r="I87" s="81">
        <v>4.0312779946465254</v>
      </c>
      <c r="J87" s="81">
        <v>4.1504440134283636</v>
      </c>
      <c r="K87" s="82">
        <v>3.9180662526426024</v>
      </c>
      <c r="L87" s="393"/>
      <c r="M87" s="393"/>
      <c r="R87" s="60">
        <v>217</v>
      </c>
      <c r="T87" s="60">
        <v>217</v>
      </c>
    </row>
    <row r="88" spans="1:54" x14ac:dyDescent="0.2">
      <c r="B88" s="119"/>
      <c r="C88" s="70" t="s">
        <v>46</v>
      </c>
      <c r="D88" s="77">
        <v>4.686328517753144</v>
      </c>
      <c r="E88" s="78">
        <v>2.9121863422881908</v>
      </c>
      <c r="F88" s="78">
        <v>2.9563840127747314</v>
      </c>
      <c r="G88" s="79">
        <v>2.4681923163629493</v>
      </c>
      <c r="H88" s="80">
        <v>7.7605573122119962</v>
      </c>
      <c r="I88" s="81">
        <v>6.1942041813449791</v>
      </c>
      <c r="J88" s="81">
        <v>6.4214032942377957</v>
      </c>
      <c r="K88" s="82">
        <v>6.16582024443934</v>
      </c>
      <c r="L88" s="393"/>
      <c r="M88" s="393"/>
      <c r="R88" s="60">
        <v>218</v>
      </c>
      <c r="T88" s="60">
        <v>218</v>
      </c>
    </row>
    <row r="89" spans="1:54" x14ac:dyDescent="0.2">
      <c r="B89" s="123" t="s">
        <v>113</v>
      </c>
      <c r="C89" s="91" t="s">
        <v>110</v>
      </c>
      <c r="D89" s="92">
        <v>4.5325020665038629</v>
      </c>
      <c r="E89" s="93">
        <v>1.3890478113845379</v>
      </c>
      <c r="F89" s="93">
        <v>1.1874685327822903</v>
      </c>
      <c r="G89" s="94">
        <v>0.89908331767798499</v>
      </c>
      <c r="H89" s="95">
        <v>29.74991269012628</v>
      </c>
      <c r="I89" s="96">
        <v>2.94388010567654</v>
      </c>
      <c r="J89" s="96">
        <v>2.5817533311858631</v>
      </c>
      <c r="K89" s="97">
        <v>2.2337705591110684</v>
      </c>
      <c r="L89" s="395"/>
      <c r="M89" s="395"/>
    </row>
    <row r="90" spans="1:54" x14ac:dyDescent="0.2">
      <c r="B90" s="123"/>
      <c r="C90" s="91" t="s">
        <v>111</v>
      </c>
      <c r="D90" s="92">
        <v>2.7625072327634852</v>
      </c>
      <c r="E90" s="93">
        <v>1.5667860229193853</v>
      </c>
      <c r="F90" s="93">
        <v>1.5704538793913538</v>
      </c>
      <c r="G90" s="94">
        <v>1.1833421942513409</v>
      </c>
      <c r="H90" s="95">
        <v>4.5923063516498663</v>
      </c>
      <c r="I90" s="96">
        <v>3.331956465758553</v>
      </c>
      <c r="J90" s="96">
        <v>3.4117874956651537</v>
      </c>
      <c r="K90" s="97">
        <v>2.9386083501199178</v>
      </c>
      <c r="L90" s="395"/>
      <c r="M90" s="395"/>
    </row>
    <row r="91" spans="1:54" x14ac:dyDescent="0.2">
      <c r="B91" s="123"/>
      <c r="C91" s="91" t="s">
        <v>45</v>
      </c>
      <c r="D91" s="92">
        <v>3.0242699229757726</v>
      </c>
      <c r="E91" s="93">
        <v>1.8956093556265008</v>
      </c>
      <c r="F91" s="93">
        <v>1.9117784895735899</v>
      </c>
      <c r="G91" s="94">
        <v>1.5624762915648791</v>
      </c>
      <c r="H91" s="95">
        <v>5.0336610138756983</v>
      </c>
      <c r="I91" s="96">
        <v>4.0312779946464925</v>
      </c>
      <c r="J91" s="96">
        <v>4.1504440134284364</v>
      </c>
      <c r="K91" s="97">
        <v>3.918066252642538</v>
      </c>
      <c r="L91" s="395"/>
      <c r="M91" s="395"/>
    </row>
    <row r="92" spans="1:54" x14ac:dyDescent="0.2">
      <c r="B92" s="124"/>
      <c r="C92" s="101" t="s">
        <v>46</v>
      </c>
      <c r="D92" s="102">
        <v>4.6863285177531591</v>
      </c>
      <c r="E92" s="103">
        <v>2.9121863422881438</v>
      </c>
      <c r="F92" s="103">
        <v>2.9563840127748144</v>
      </c>
      <c r="G92" s="104">
        <v>2.4681923163629085</v>
      </c>
      <c r="H92" s="105">
        <v>7.8043053280755936</v>
      </c>
      <c r="I92" s="106">
        <v>6.1942041813449285</v>
      </c>
      <c r="J92" s="106">
        <v>6.4214032942379085</v>
      </c>
      <c r="K92" s="107">
        <v>6.1658202444392387</v>
      </c>
      <c r="L92" s="395"/>
      <c r="M92" s="395"/>
    </row>
    <row r="93" spans="1:54" x14ac:dyDescent="0.2">
      <c r="B93" s="118"/>
      <c r="D93" s="89"/>
      <c r="E93" s="89"/>
      <c r="F93" s="89"/>
      <c r="G93" s="89"/>
      <c r="H93" s="89"/>
      <c r="I93" s="89"/>
      <c r="J93" s="89"/>
      <c r="K93" s="89"/>
      <c r="L93" s="394"/>
      <c r="M93" s="394"/>
    </row>
    <row r="94" spans="1:54" s="109" customFormat="1" ht="21" x14ac:dyDescent="0.2">
      <c r="A94" s="57"/>
      <c r="B94" s="110" t="s">
        <v>122</v>
      </c>
      <c r="C94" s="111"/>
      <c r="D94" s="374" t="s">
        <v>98</v>
      </c>
      <c r="E94" s="375"/>
      <c r="F94" s="375"/>
      <c r="G94" s="376"/>
      <c r="H94" s="377" t="s">
        <v>99</v>
      </c>
      <c r="I94" s="375"/>
      <c r="J94" s="375"/>
      <c r="K94" s="376"/>
      <c r="L94" s="395"/>
      <c r="M94" s="395"/>
      <c r="N94" s="399"/>
      <c r="O94" s="399"/>
      <c r="P94" s="399"/>
      <c r="Q94" s="399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</row>
    <row r="95" spans="1:54" x14ac:dyDescent="0.2">
      <c r="B95" s="119"/>
      <c r="C95" s="68" t="s">
        <v>105</v>
      </c>
      <c r="D95" s="77">
        <v>0</v>
      </c>
      <c r="E95" s="78">
        <v>0</v>
      </c>
      <c r="F95" s="78">
        <v>0</v>
      </c>
      <c r="G95" s="79">
        <v>0</v>
      </c>
      <c r="H95" s="120">
        <v>0</v>
      </c>
      <c r="I95" s="121">
        <v>0</v>
      </c>
      <c r="J95" s="121">
        <v>0</v>
      </c>
      <c r="K95" s="122">
        <v>0</v>
      </c>
      <c r="L95" s="393"/>
      <c r="M95" s="393"/>
      <c r="R95" s="60">
        <v>227</v>
      </c>
      <c r="T95" s="60">
        <v>227</v>
      </c>
    </row>
    <row r="96" spans="1:54" x14ac:dyDescent="0.2">
      <c r="B96" s="119"/>
      <c r="C96" s="70" t="s">
        <v>115</v>
      </c>
      <c r="D96" s="112">
        <v>0</v>
      </c>
      <c r="E96" s="113">
        <v>0</v>
      </c>
      <c r="F96" s="113">
        <v>0</v>
      </c>
      <c r="G96" s="114">
        <v>0</v>
      </c>
      <c r="H96" s="115">
        <v>0</v>
      </c>
      <c r="I96" s="116">
        <v>0</v>
      </c>
      <c r="J96" s="116">
        <v>0</v>
      </c>
      <c r="K96" s="117">
        <v>0</v>
      </c>
      <c r="L96" s="393"/>
      <c r="M96" s="393"/>
    </row>
    <row r="97" spans="1:54" x14ac:dyDescent="0.2">
      <c r="B97" s="119" t="s">
        <v>109</v>
      </c>
      <c r="C97" s="70" t="s">
        <v>110</v>
      </c>
      <c r="D97" s="77">
        <v>0</v>
      </c>
      <c r="E97" s="78">
        <v>0</v>
      </c>
      <c r="F97" s="78">
        <v>0</v>
      </c>
      <c r="G97" s="79">
        <v>0</v>
      </c>
      <c r="H97" s="80">
        <v>0</v>
      </c>
      <c r="I97" s="81">
        <v>0</v>
      </c>
      <c r="J97" s="81">
        <v>0</v>
      </c>
      <c r="K97" s="82">
        <v>0</v>
      </c>
      <c r="L97" s="393"/>
      <c r="M97" s="393"/>
      <c r="R97" s="60">
        <v>242</v>
      </c>
      <c r="T97" s="60">
        <v>242</v>
      </c>
    </row>
    <row r="98" spans="1:54" x14ac:dyDescent="0.2">
      <c r="B98" s="119"/>
      <c r="C98" s="70" t="s">
        <v>111</v>
      </c>
      <c r="D98" s="77">
        <v>0</v>
      </c>
      <c r="E98" s="78">
        <v>0</v>
      </c>
      <c r="F98" s="78">
        <v>0</v>
      </c>
      <c r="G98" s="79">
        <v>0</v>
      </c>
      <c r="H98" s="80">
        <v>0</v>
      </c>
      <c r="I98" s="81">
        <v>0</v>
      </c>
      <c r="J98" s="81">
        <v>0</v>
      </c>
      <c r="K98" s="82">
        <v>0</v>
      </c>
      <c r="L98" s="393"/>
      <c r="M98" s="393"/>
      <c r="R98" s="60">
        <v>243</v>
      </c>
      <c r="T98" s="60">
        <v>243</v>
      </c>
    </row>
    <row r="99" spans="1:54" x14ac:dyDescent="0.2">
      <c r="A99" s="57">
        <v>7</v>
      </c>
      <c r="B99" s="119"/>
      <c r="C99" s="70" t="s">
        <v>45</v>
      </c>
      <c r="D99" s="77">
        <v>0</v>
      </c>
      <c r="E99" s="78">
        <v>0</v>
      </c>
      <c r="F99" s="78">
        <v>0</v>
      </c>
      <c r="G99" s="79">
        <v>0</v>
      </c>
      <c r="H99" s="80">
        <v>0</v>
      </c>
      <c r="I99" s="81">
        <v>0</v>
      </c>
      <c r="J99" s="81">
        <v>0</v>
      </c>
      <c r="K99" s="82">
        <v>0</v>
      </c>
      <c r="L99" s="393"/>
      <c r="M99" s="393"/>
      <c r="R99" s="60">
        <v>244</v>
      </c>
      <c r="T99" s="60">
        <v>244</v>
      </c>
    </row>
    <row r="100" spans="1:54" x14ac:dyDescent="0.2">
      <c r="B100" s="119"/>
      <c r="C100" s="70" t="s">
        <v>46</v>
      </c>
      <c r="D100" s="77">
        <v>0</v>
      </c>
      <c r="E100" s="78">
        <v>0</v>
      </c>
      <c r="F100" s="78">
        <v>0</v>
      </c>
      <c r="G100" s="79">
        <v>0</v>
      </c>
      <c r="H100" s="80">
        <v>0</v>
      </c>
      <c r="I100" s="81">
        <v>0</v>
      </c>
      <c r="J100" s="81">
        <v>0</v>
      </c>
      <c r="K100" s="82">
        <v>0</v>
      </c>
      <c r="L100" s="393"/>
      <c r="M100" s="393"/>
      <c r="R100" s="60">
        <v>245</v>
      </c>
      <c r="T100" s="60">
        <v>245</v>
      </c>
    </row>
    <row r="101" spans="1:54" x14ac:dyDescent="0.2">
      <c r="B101" s="123" t="s">
        <v>113</v>
      </c>
      <c r="C101" s="91" t="s">
        <v>110</v>
      </c>
      <c r="D101" s="92">
        <v>0</v>
      </c>
      <c r="E101" s="93">
        <v>0</v>
      </c>
      <c r="F101" s="93">
        <v>0</v>
      </c>
      <c r="G101" s="94">
        <v>0</v>
      </c>
      <c r="H101" s="95">
        <v>0</v>
      </c>
      <c r="I101" s="96">
        <v>0</v>
      </c>
      <c r="J101" s="96">
        <v>0</v>
      </c>
      <c r="K101" s="97">
        <v>0</v>
      </c>
      <c r="L101" s="395"/>
      <c r="M101" s="395"/>
    </row>
    <row r="102" spans="1:54" x14ac:dyDescent="0.2">
      <c r="B102" s="123"/>
      <c r="C102" s="91" t="s">
        <v>111</v>
      </c>
      <c r="D102" s="92">
        <v>0</v>
      </c>
      <c r="E102" s="93">
        <v>0</v>
      </c>
      <c r="F102" s="93">
        <v>0</v>
      </c>
      <c r="G102" s="94">
        <v>0</v>
      </c>
      <c r="H102" s="95">
        <v>0</v>
      </c>
      <c r="I102" s="96">
        <v>0</v>
      </c>
      <c r="J102" s="96">
        <v>0</v>
      </c>
      <c r="K102" s="97">
        <v>0</v>
      </c>
      <c r="L102" s="395"/>
      <c r="M102" s="395"/>
    </row>
    <row r="103" spans="1:54" x14ac:dyDescent="0.2">
      <c r="B103" s="123"/>
      <c r="C103" s="91" t="s">
        <v>45</v>
      </c>
      <c r="D103" s="92">
        <v>0</v>
      </c>
      <c r="E103" s="93">
        <v>0</v>
      </c>
      <c r="F103" s="93">
        <v>0</v>
      </c>
      <c r="G103" s="94">
        <v>0</v>
      </c>
      <c r="H103" s="95">
        <v>0</v>
      </c>
      <c r="I103" s="96">
        <v>0</v>
      </c>
      <c r="J103" s="96">
        <v>0</v>
      </c>
      <c r="K103" s="97">
        <v>0</v>
      </c>
      <c r="L103" s="395"/>
      <c r="M103" s="395"/>
    </row>
    <row r="104" spans="1:54" x14ac:dyDescent="0.2">
      <c r="B104" s="124"/>
      <c r="C104" s="101" t="s">
        <v>46</v>
      </c>
      <c r="D104" s="102">
        <v>0</v>
      </c>
      <c r="E104" s="103">
        <v>0</v>
      </c>
      <c r="F104" s="103">
        <v>0</v>
      </c>
      <c r="G104" s="104">
        <v>0</v>
      </c>
      <c r="H104" s="105">
        <v>0</v>
      </c>
      <c r="I104" s="106">
        <v>0</v>
      </c>
      <c r="J104" s="106">
        <v>0</v>
      </c>
      <c r="K104" s="107">
        <v>0</v>
      </c>
      <c r="L104" s="395"/>
      <c r="M104" s="395"/>
    </row>
    <row r="105" spans="1:54" x14ac:dyDescent="0.2">
      <c r="B105" s="118"/>
      <c r="D105" s="89"/>
      <c r="E105" s="89"/>
      <c r="F105" s="89"/>
      <c r="G105" s="89"/>
      <c r="H105" s="89"/>
      <c r="I105" s="89"/>
      <c r="J105" s="89"/>
      <c r="K105" s="89"/>
      <c r="L105" s="394"/>
      <c r="M105" s="394"/>
    </row>
    <row r="106" spans="1:54" s="109" customFormat="1" ht="21" x14ac:dyDescent="0.2">
      <c r="A106" s="57"/>
      <c r="B106" s="110" t="s">
        <v>122</v>
      </c>
      <c r="C106" s="111"/>
      <c r="D106" s="374" t="s">
        <v>98</v>
      </c>
      <c r="E106" s="375"/>
      <c r="F106" s="375"/>
      <c r="G106" s="376"/>
      <c r="H106" s="377" t="s">
        <v>99</v>
      </c>
      <c r="I106" s="375"/>
      <c r="J106" s="375"/>
      <c r="K106" s="376"/>
      <c r="L106" s="395"/>
      <c r="M106" s="395"/>
      <c r="N106" s="399"/>
      <c r="O106" s="399"/>
      <c r="P106" s="399"/>
      <c r="Q106" s="399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</row>
    <row r="107" spans="1:54" x14ac:dyDescent="0.2">
      <c r="B107" s="119"/>
      <c r="C107" s="68" t="s">
        <v>105</v>
      </c>
      <c r="D107" s="77">
        <v>0</v>
      </c>
      <c r="E107" s="78">
        <v>0</v>
      </c>
      <c r="F107" s="78">
        <v>0</v>
      </c>
      <c r="G107" s="79">
        <v>0</v>
      </c>
      <c r="H107" s="120">
        <v>0</v>
      </c>
      <c r="I107" s="121">
        <v>0</v>
      </c>
      <c r="J107" s="121">
        <v>0</v>
      </c>
      <c r="K107" s="122">
        <v>0</v>
      </c>
      <c r="L107" s="393"/>
      <c r="M107" s="393"/>
      <c r="R107" s="60">
        <v>254</v>
      </c>
      <c r="T107" s="60">
        <v>254</v>
      </c>
    </row>
    <row r="108" spans="1:54" ht="12.75" customHeight="1" x14ac:dyDescent="0.2">
      <c r="B108" s="119"/>
      <c r="C108" s="70" t="s">
        <v>115</v>
      </c>
      <c r="D108" s="112">
        <v>0</v>
      </c>
      <c r="E108" s="113">
        <v>0</v>
      </c>
      <c r="F108" s="113">
        <v>0</v>
      </c>
      <c r="G108" s="114">
        <v>0</v>
      </c>
      <c r="H108" s="115">
        <v>0</v>
      </c>
      <c r="I108" s="116">
        <v>0</v>
      </c>
      <c r="J108" s="116">
        <v>0</v>
      </c>
      <c r="K108" s="117">
        <v>0</v>
      </c>
      <c r="L108" s="393"/>
      <c r="M108" s="393"/>
    </row>
    <row r="109" spans="1:54" ht="12.75" customHeight="1" x14ac:dyDescent="0.2">
      <c r="B109" s="119" t="s">
        <v>109</v>
      </c>
      <c r="C109" s="70" t="s">
        <v>110</v>
      </c>
      <c r="D109" s="77">
        <v>0</v>
      </c>
      <c r="E109" s="78">
        <v>0</v>
      </c>
      <c r="F109" s="78">
        <v>0</v>
      </c>
      <c r="G109" s="79">
        <v>0</v>
      </c>
      <c r="H109" s="80">
        <v>0</v>
      </c>
      <c r="I109" s="81">
        <v>0</v>
      </c>
      <c r="J109" s="81">
        <v>0</v>
      </c>
      <c r="K109" s="82">
        <v>0</v>
      </c>
      <c r="L109" s="393"/>
      <c r="M109" s="393"/>
      <c r="R109" s="60">
        <v>269</v>
      </c>
      <c r="T109" s="60">
        <v>269</v>
      </c>
    </row>
    <row r="110" spans="1:54" ht="12.75" customHeight="1" x14ac:dyDescent="0.2">
      <c r="B110" s="119"/>
      <c r="C110" s="70" t="s">
        <v>111</v>
      </c>
      <c r="D110" s="77">
        <v>0</v>
      </c>
      <c r="E110" s="78">
        <v>0</v>
      </c>
      <c r="F110" s="78">
        <v>0</v>
      </c>
      <c r="G110" s="79">
        <v>0</v>
      </c>
      <c r="H110" s="80">
        <v>0</v>
      </c>
      <c r="I110" s="81">
        <v>0</v>
      </c>
      <c r="J110" s="81">
        <v>0</v>
      </c>
      <c r="K110" s="82">
        <v>0</v>
      </c>
      <c r="L110" s="393"/>
      <c r="M110" s="393"/>
      <c r="R110" s="60">
        <v>270</v>
      </c>
      <c r="T110" s="60">
        <v>270</v>
      </c>
    </row>
    <row r="111" spans="1:54" ht="12.75" customHeight="1" x14ac:dyDescent="0.2">
      <c r="A111" s="57">
        <v>8</v>
      </c>
      <c r="B111" s="119"/>
      <c r="C111" s="70" t="s">
        <v>45</v>
      </c>
      <c r="D111" s="77">
        <v>0</v>
      </c>
      <c r="E111" s="78">
        <v>0</v>
      </c>
      <c r="F111" s="78">
        <v>0</v>
      </c>
      <c r="G111" s="79">
        <v>0</v>
      </c>
      <c r="H111" s="80">
        <v>0</v>
      </c>
      <c r="I111" s="81">
        <v>0</v>
      </c>
      <c r="J111" s="81">
        <v>0</v>
      </c>
      <c r="K111" s="82">
        <v>0</v>
      </c>
      <c r="L111" s="393"/>
      <c r="M111" s="393"/>
      <c r="R111" s="60">
        <v>271</v>
      </c>
      <c r="T111" s="60">
        <v>271</v>
      </c>
    </row>
    <row r="112" spans="1:54" ht="12.75" customHeight="1" x14ac:dyDescent="0.2">
      <c r="B112" s="119"/>
      <c r="C112" s="70" t="s">
        <v>46</v>
      </c>
      <c r="D112" s="77">
        <v>0</v>
      </c>
      <c r="E112" s="78">
        <v>0</v>
      </c>
      <c r="F112" s="78">
        <v>0</v>
      </c>
      <c r="G112" s="79">
        <v>0</v>
      </c>
      <c r="H112" s="80">
        <v>0</v>
      </c>
      <c r="I112" s="81">
        <v>0</v>
      </c>
      <c r="J112" s="81">
        <v>0</v>
      </c>
      <c r="K112" s="82">
        <v>0</v>
      </c>
      <c r="L112" s="393"/>
      <c r="M112" s="393"/>
      <c r="R112" s="60">
        <v>272</v>
      </c>
      <c r="T112" s="60">
        <v>272</v>
      </c>
    </row>
    <row r="113" spans="1:54" ht="12.75" customHeight="1" x14ac:dyDescent="0.2">
      <c r="B113" s="123" t="s">
        <v>113</v>
      </c>
      <c r="C113" s="91" t="s">
        <v>110</v>
      </c>
      <c r="D113" s="92">
        <v>0</v>
      </c>
      <c r="E113" s="93">
        <v>0</v>
      </c>
      <c r="F113" s="93">
        <v>0</v>
      </c>
      <c r="G113" s="94">
        <v>0</v>
      </c>
      <c r="H113" s="95">
        <v>0</v>
      </c>
      <c r="I113" s="96">
        <v>0</v>
      </c>
      <c r="J113" s="96">
        <v>0</v>
      </c>
      <c r="K113" s="97">
        <v>0</v>
      </c>
      <c r="L113" s="395"/>
      <c r="M113" s="395"/>
    </row>
    <row r="114" spans="1:54" ht="12.75" customHeight="1" x14ac:dyDescent="0.2">
      <c r="B114" s="123"/>
      <c r="C114" s="91" t="s">
        <v>111</v>
      </c>
      <c r="D114" s="92">
        <v>0</v>
      </c>
      <c r="E114" s="93">
        <v>0</v>
      </c>
      <c r="F114" s="93">
        <v>0</v>
      </c>
      <c r="G114" s="94">
        <v>0</v>
      </c>
      <c r="H114" s="95">
        <v>0</v>
      </c>
      <c r="I114" s="96">
        <v>0</v>
      </c>
      <c r="J114" s="96">
        <v>0</v>
      </c>
      <c r="K114" s="97">
        <v>0</v>
      </c>
      <c r="L114" s="395"/>
      <c r="M114" s="395"/>
    </row>
    <row r="115" spans="1:54" ht="12.75" customHeight="1" x14ac:dyDescent="0.2">
      <c r="B115" s="123"/>
      <c r="C115" s="91" t="s">
        <v>45</v>
      </c>
      <c r="D115" s="92">
        <v>0</v>
      </c>
      <c r="E115" s="93">
        <v>0</v>
      </c>
      <c r="F115" s="93">
        <v>0</v>
      </c>
      <c r="G115" s="94">
        <v>0</v>
      </c>
      <c r="H115" s="95">
        <v>0</v>
      </c>
      <c r="I115" s="96">
        <v>0</v>
      </c>
      <c r="J115" s="96">
        <v>0</v>
      </c>
      <c r="K115" s="97">
        <v>0</v>
      </c>
      <c r="L115" s="395"/>
      <c r="M115" s="395"/>
    </row>
    <row r="116" spans="1:54" x14ac:dyDescent="0.2">
      <c r="B116" s="124"/>
      <c r="C116" s="101" t="s">
        <v>46</v>
      </c>
      <c r="D116" s="102">
        <v>0</v>
      </c>
      <c r="E116" s="103">
        <v>0</v>
      </c>
      <c r="F116" s="103">
        <v>0</v>
      </c>
      <c r="G116" s="104">
        <v>0</v>
      </c>
      <c r="H116" s="105">
        <v>0</v>
      </c>
      <c r="I116" s="106">
        <v>0</v>
      </c>
      <c r="J116" s="106">
        <v>0</v>
      </c>
      <c r="K116" s="107">
        <v>0</v>
      </c>
      <c r="L116" s="395"/>
      <c r="M116" s="395"/>
    </row>
    <row r="117" spans="1:54" x14ac:dyDescent="0.2">
      <c r="B117" s="118"/>
      <c r="D117" s="89"/>
      <c r="E117" s="89"/>
      <c r="F117" s="89"/>
      <c r="G117" s="89"/>
      <c r="H117" s="89"/>
      <c r="I117" s="89"/>
      <c r="J117" s="89"/>
      <c r="K117" s="89"/>
      <c r="L117" s="394"/>
      <c r="M117" s="394"/>
    </row>
    <row r="118" spans="1:54" s="109" customFormat="1" ht="21" x14ac:dyDescent="0.2">
      <c r="A118" s="57"/>
      <c r="B118" s="110" t="s">
        <v>122</v>
      </c>
      <c r="C118" s="111"/>
      <c r="D118" s="374" t="s">
        <v>98</v>
      </c>
      <c r="E118" s="375"/>
      <c r="F118" s="375"/>
      <c r="G118" s="376"/>
      <c r="H118" s="377" t="s">
        <v>99</v>
      </c>
      <c r="I118" s="375"/>
      <c r="J118" s="375"/>
      <c r="K118" s="376"/>
      <c r="L118" s="395"/>
      <c r="M118" s="395"/>
      <c r="N118" s="399"/>
      <c r="O118" s="399"/>
      <c r="P118" s="399"/>
      <c r="Q118" s="399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</row>
    <row r="119" spans="1:54" x14ac:dyDescent="0.2">
      <c r="B119" s="119"/>
      <c r="C119" s="68" t="s">
        <v>105</v>
      </c>
      <c r="D119" s="77">
        <v>0</v>
      </c>
      <c r="E119" s="78">
        <v>0</v>
      </c>
      <c r="F119" s="78">
        <v>0</v>
      </c>
      <c r="G119" s="79">
        <v>0</v>
      </c>
      <c r="H119" s="120">
        <v>0</v>
      </c>
      <c r="I119" s="121">
        <v>0</v>
      </c>
      <c r="J119" s="121">
        <v>0</v>
      </c>
      <c r="K119" s="122">
        <v>0</v>
      </c>
      <c r="L119" s="393"/>
      <c r="M119" s="393"/>
      <c r="R119" s="60">
        <v>281</v>
      </c>
      <c r="T119" s="60">
        <v>281</v>
      </c>
    </row>
    <row r="120" spans="1:54" ht="12.75" customHeight="1" x14ac:dyDescent="0.2">
      <c r="B120" s="119"/>
      <c r="C120" s="70" t="s">
        <v>115</v>
      </c>
      <c r="D120" s="112">
        <v>0</v>
      </c>
      <c r="E120" s="113">
        <v>0</v>
      </c>
      <c r="F120" s="113">
        <v>0</v>
      </c>
      <c r="G120" s="114">
        <v>0</v>
      </c>
      <c r="H120" s="115">
        <v>0</v>
      </c>
      <c r="I120" s="116">
        <v>0</v>
      </c>
      <c r="J120" s="116">
        <v>0</v>
      </c>
      <c r="K120" s="117">
        <v>0</v>
      </c>
      <c r="L120" s="393"/>
      <c r="M120" s="393"/>
    </row>
    <row r="121" spans="1:54" ht="12.75" customHeight="1" x14ac:dyDescent="0.2">
      <c r="B121" s="119" t="s">
        <v>109</v>
      </c>
      <c r="C121" s="70" t="s">
        <v>110</v>
      </c>
      <c r="D121" s="77">
        <v>0</v>
      </c>
      <c r="E121" s="78">
        <v>0</v>
      </c>
      <c r="F121" s="78">
        <v>0</v>
      </c>
      <c r="G121" s="79">
        <v>0</v>
      </c>
      <c r="H121" s="80">
        <v>0</v>
      </c>
      <c r="I121" s="81">
        <v>0</v>
      </c>
      <c r="J121" s="81">
        <v>0</v>
      </c>
      <c r="K121" s="82">
        <v>0</v>
      </c>
      <c r="L121" s="393"/>
      <c r="M121" s="393"/>
      <c r="R121" s="60">
        <v>296</v>
      </c>
      <c r="T121" s="60">
        <v>296</v>
      </c>
    </row>
    <row r="122" spans="1:54" ht="12.75" customHeight="1" x14ac:dyDescent="0.2">
      <c r="B122" s="119"/>
      <c r="C122" s="70" t="s">
        <v>111</v>
      </c>
      <c r="D122" s="77">
        <v>0</v>
      </c>
      <c r="E122" s="78">
        <v>0</v>
      </c>
      <c r="F122" s="78">
        <v>0</v>
      </c>
      <c r="G122" s="79">
        <v>0</v>
      </c>
      <c r="H122" s="80">
        <v>0</v>
      </c>
      <c r="I122" s="81">
        <v>0</v>
      </c>
      <c r="J122" s="81">
        <v>0</v>
      </c>
      <c r="K122" s="82">
        <v>0</v>
      </c>
      <c r="L122" s="393"/>
      <c r="M122" s="393"/>
      <c r="R122" s="60">
        <v>297</v>
      </c>
      <c r="T122" s="60">
        <v>297</v>
      </c>
    </row>
    <row r="123" spans="1:54" ht="12.75" customHeight="1" x14ac:dyDescent="0.2">
      <c r="B123" s="119"/>
      <c r="C123" s="70" t="s">
        <v>45</v>
      </c>
      <c r="D123" s="77">
        <v>0</v>
      </c>
      <c r="E123" s="78">
        <v>0</v>
      </c>
      <c r="F123" s="78">
        <v>0</v>
      </c>
      <c r="G123" s="79">
        <v>0</v>
      </c>
      <c r="H123" s="80">
        <v>0</v>
      </c>
      <c r="I123" s="81">
        <v>0</v>
      </c>
      <c r="J123" s="81">
        <v>0</v>
      </c>
      <c r="K123" s="82">
        <v>0</v>
      </c>
      <c r="L123" s="393"/>
      <c r="M123" s="393"/>
      <c r="R123" s="60">
        <v>298</v>
      </c>
      <c r="T123" s="60">
        <v>298</v>
      </c>
    </row>
    <row r="124" spans="1:54" ht="12.75" customHeight="1" x14ac:dyDescent="0.2">
      <c r="A124" s="57">
        <v>9</v>
      </c>
      <c r="B124" s="119"/>
      <c r="C124" s="70" t="s">
        <v>46</v>
      </c>
      <c r="D124" s="77">
        <v>0</v>
      </c>
      <c r="E124" s="78">
        <v>0</v>
      </c>
      <c r="F124" s="78">
        <v>0</v>
      </c>
      <c r="G124" s="79">
        <v>0</v>
      </c>
      <c r="H124" s="80">
        <v>0</v>
      </c>
      <c r="I124" s="81">
        <v>0</v>
      </c>
      <c r="J124" s="81">
        <v>0</v>
      </c>
      <c r="K124" s="82">
        <v>0</v>
      </c>
      <c r="L124" s="393"/>
      <c r="M124" s="393"/>
      <c r="R124" s="60">
        <v>299</v>
      </c>
      <c r="T124" s="60">
        <v>299</v>
      </c>
    </row>
    <row r="125" spans="1:54" ht="12.75" customHeight="1" x14ac:dyDescent="0.2">
      <c r="B125" s="123" t="s">
        <v>113</v>
      </c>
      <c r="C125" s="91" t="s">
        <v>110</v>
      </c>
      <c r="D125" s="92">
        <v>0</v>
      </c>
      <c r="E125" s="93">
        <v>0</v>
      </c>
      <c r="F125" s="93">
        <v>0</v>
      </c>
      <c r="G125" s="94">
        <v>0</v>
      </c>
      <c r="H125" s="95">
        <v>0</v>
      </c>
      <c r="I125" s="96">
        <v>0</v>
      </c>
      <c r="J125" s="96">
        <v>0</v>
      </c>
      <c r="K125" s="97">
        <v>0</v>
      </c>
      <c r="L125" s="395"/>
      <c r="M125" s="395"/>
    </row>
    <row r="126" spans="1:54" ht="12.75" customHeight="1" x14ac:dyDescent="0.2">
      <c r="B126" s="123"/>
      <c r="C126" s="91" t="s">
        <v>111</v>
      </c>
      <c r="D126" s="92">
        <v>0</v>
      </c>
      <c r="E126" s="93">
        <v>0</v>
      </c>
      <c r="F126" s="93">
        <v>0</v>
      </c>
      <c r="G126" s="94">
        <v>0</v>
      </c>
      <c r="H126" s="95">
        <v>0</v>
      </c>
      <c r="I126" s="96">
        <v>0</v>
      </c>
      <c r="J126" s="96">
        <v>0</v>
      </c>
      <c r="K126" s="97">
        <v>0</v>
      </c>
      <c r="L126" s="395"/>
      <c r="M126" s="395"/>
    </row>
    <row r="127" spans="1:54" ht="12.75" customHeight="1" x14ac:dyDescent="0.2">
      <c r="B127" s="123"/>
      <c r="C127" s="91" t="s">
        <v>45</v>
      </c>
      <c r="D127" s="92">
        <v>0</v>
      </c>
      <c r="E127" s="93">
        <v>0</v>
      </c>
      <c r="F127" s="93">
        <v>0</v>
      </c>
      <c r="G127" s="94">
        <v>0</v>
      </c>
      <c r="H127" s="95">
        <v>0</v>
      </c>
      <c r="I127" s="96">
        <v>0</v>
      </c>
      <c r="J127" s="96">
        <v>0</v>
      </c>
      <c r="K127" s="97">
        <v>0</v>
      </c>
      <c r="L127" s="395"/>
      <c r="M127" s="395"/>
    </row>
    <row r="128" spans="1:54" x14ac:dyDescent="0.2">
      <c r="B128" s="124"/>
      <c r="C128" s="101" t="s">
        <v>46</v>
      </c>
      <c r="D128" s="102">
        <v>0</v>
      </c>
      <c r="E128" s="103">
        <v>0</v>
      </c>
      <c r="F128" s="103">
        <v>0</v>
      </c>
      <c r="G128" s="104">
        <v>0</v>
      </c>
      <c r="H128" s="105">
        <v>0</v>
      </c>
      <c r="I128" s="106">
        <v>0</v>
      </c>
      <c r="J128" s="106">
        <v>0</v>
      </c>
      <c r="K128" s="107">
        <v>0</v>
      </c>
      <c r="L128" s="395"/>
      <c r="M128" s="395"/>
    </row>
    <row r="129" spans="1:54" x14ac:dyDescent="0.2">
      <c r="B129" s="118"/>
      <c r="D129" s="89"/>
      <c r="E129" s="89"/>
      <c r="F129" s="89"/>
      <c r="G129" s="89"/>
      <c r="H129" s="89"/>
      <c r="I129" s="89"/>
      <c r="J129" s="89"/>
      <c r="K129" s="89"/>
      <c r="L129" s="394"/>
      <c r="M129" s="394"/>
    </row>
    <row r="130" spans="1:54" s="109" customFormat="1" ht="21" x14ac:dyDescent="0.2">
      <c r="A130" s="57"/>
      <c r="B130" s="110" t="s">
        <v>122</v>
      </c>
      <c r="C130" s="111"/>
      <c r="D130" s="374" t="s">
        <v>98</v>
      </c>
      <c r="E130" s="375"/>
      <c r="F130" s="375"/>
      <c r="G130" s="376"/>
      <c r="H130" s="377" t="s">
        <v>99</v>
      </c>
      <c r="I130" s="375"/>
      <c r="J130" s="375"/>
      <c r="K130" s="376"/>
      <c r="L130" s="395"/>
      <c r="M130" s="395"/>
      <c r="N130" s="399"/>
      <c r="O130" s="399"/>
      <c r="P130" s="399"/>
      <c r="Q130" s="399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</row>
    <row r="131" spans="1:54" x14ac:dyDescent="0.2">
      <c r="B131" s="119"/>
      <c r="C131" s="68" t="s">
        <v>105</v>
      </c>
      <c r="D131" s="77">
        <v>0</v>
      </c>
      <c r="E131" s="78">
        <v>0</v>
      </c>
      <c r="F131" s="78">
        <v>0</v>
      </c>
      <c r="G131" s="79">
        <v>0</v>
      </c>
      <c r="H131" s="120">
        <v>0</v>
      </c>
      <c r="I131" s="121">
        <v>0</v>
      </c>
      <c r="J131" s="121">
        <v>0</v>
      </c>
      <c r="K131" s="122">
        <v>0</v>
      </c>
      <c r="L131" s="393"/>
      <c r="M131" s="393"/>
      <c r="R131" s="60">
        <v>308</v>
      </c>
      <c r="T131" s="60">
        <v>308</v>
      </c>
    </row>
    <row r="132" spans="1:54" x14ac:dyDescent="0.2">
      <c r="B132" s="119"/>
      <c r="C132" s="70" t="s">
        <v>115</v>
      </c>
      <c r="D132" s="112">
        <v>0</v>
      </c>
      <c r="E132" s="113">
        <v>0</v>
      </c>
      <c r="F132" s="113">
        <v>0</v>
      </c>
      <c r="G132" s="114">
        <v>0</v>
      </c>
      <c r="H132" s="115">
        <v>0</v>
      </c>
      <c r="I132" s="116">
        <v>0</v>
      </c>
      <c r="J132" s="116">
        <v>0</v>
      </c>
      <c r="K132" s="117">
        <v>0</v>
      </c>
      <c r="L132" s="393"/>
      <c r="M132" s="393"/>
    </row>
    <row r="133" spans="1:54" x14ac:dyDescent="0.2">
      <c r="B133" s="119" t="s">
        <v>109</v>
      </c>
      <c r="C133" s="70" t="s">
        <v>110</v>
      </c>
      <c r="D133" s="77">
        <v>0</v>
      </c>
      <c r="E133" s="78">
        <v>0</v>
      </c>
      <c r="F133" s="78">
        <v>0</v>
      </c>
      <c r="G133" s="79">
        <v>0</v>
      </c>
      <c r="H133" s="80">
        <v>0</v>
      </c>
      <c r="I133" s="81">
        <v>0</v>
      </c>
      <c r="J133" s="81">
        <v>0</v>
      </c>
      <c r="K133" s="82">
        <v>0</v>
      </c>
      <c r="L133" s="393"/>
      <c r="M133" s="393"/>
      <c r="R133" s="60">
        <v>323</v>
      </c>
      <c r="T133" s="60">
        <v>323</v>
      </c>
    </row>
    <row r="134" spans="1:54" x14ac:dyDescent="0.2">
      <c r="B134" s="119"/>
      <c r="C134" s="70" t="s">
        <v>111</v>
      </c>
      <c r="D134" s="77">
        <v>0</v>
      </c>
      <c r="E134" s="78">
        <v>0</v>
      </c>
      <c r="F134" s="78">
        <v>0</v>
      </c>
      <c r="G134" s="79">
        <v>0</v>
      </c>
      <c r="H134" s="80">
        <v>0</v>
      </c>
      <c r="I134" s="81">
        <v>0</v>
      </c>
      <c r="J134" s="81">
        <v>0</v>
      </c>
      <c r="K134" s="82">
        <v>0</v>
      </c>
      <c r="L134" s="393"/>
      <c r="M134" s="393"/>
      <c r="R134" s="60">
        <v>324</v>
      </c>
      <c r="T134" s="60">
        <v>324</v>
      </c>
    </row>
    <row r="135" spans="1:54" x14ac:dyDescent="0.2">
      <c r="A135" s="57">
        <v>10</v>
      </c>
      <c r="B135" s="119"/>
      <c r="C135" s="70" t="s">
        <v>45</v>
      </c>
      <c r="D135" s="77">
        <v>0</v>
      </c>
      <c r="E135" s="78">
        <v>0</v>
      </c>
      <c r="F135" s="78">
        <v>0</v>
      </c>
      <c r="G135" s="79">
        <v>0</v>
      </c>
      <c r="H135" s="80">
        <v>0</v>
      </c>
      <c r="I135" s="81">
        <v>0</v>
      </c>
      <c r="J135" s="81">
        <v>0</v>
      </c>
      <c r="K135" s="82">
        <v>0</v>
      </c>
      <c r="L135" s="393"/>
      <c r="M135" s="393"/>
      <c r="R135" s="60">
        <v>325</v>
      </c>
      <c r="T135" s="60">
        <v>325</v>
      </c>
    </row>
    <row r="136" spans="1:54" x14ac:dyDescent="0.2">
      <c r="B136" s="119"/>
      <c r="C136" s="70" t="s">
        <v>46</v>
      </c>
      <c r="D136" s="77">
        <v>0</v>
      </c>
      <c r="E136" s="78">
        <v>0</v>
      </c>
      <c r="F136" s="78">
        <v>0</v>
      </c>
      <c r="G136" s="79">
        <v>0</v>
      </c>
      <c r="H136" s="80">
        <v>0</v>
      </c>
      <c r="I136" s="81">
        <v>0</v>
      </c>
      <c r="J136" s="81">
        <v>0</v>
      </c>
      <c r="K136" s="82">
        <v>0</v>
      </c>
      <c r="L136" s="393"/>
      <c r="M136" s="393"/>
      <c r="R136" s="60">
        <v>326</v>
      </c>
      <c r="T136" s="60">
        <v>326</v>
      </c>
    </row>
    <row r="137" spans="1:54" x14ac:dyDescent="0.2">
      <c r="B137" s="123" t="s">
        <v>113</v>
      </c>
      <c r="C137" s="91" t="s">
        <v>110</v>
      </c>
      <c r="D137" s="92">
        <v>0</v>
      </c>
      <c r="E137" s="93">
        <v>0</v>
      </c>
      <c r="F137" s="93">
        <v>0</v>
      </c>
      <c r="G137" s="94">
        <v>0</v>
      </c>
      <c r="H137" s="95">
        <v>0</v>
      </c>
      <c r="I137" s="96">
        <v>0</v>
      </c>
      <c r="J137" s="96">
        <v>0</v>
      </c>
      <c r="K137" s="97">
        <v>0</v>
      </c>
      <c r="L137" s="395"/>
      <c r="M137" s="395"/>
    </row>
    <row r="138" spans="1:54" x14ac:dyDescent="0.2">
      <c r="B138" s="123"/>
      <c r="C138" s="91" t="s">
        <v>111</v>
      </c>
      <c r="D138" s="92">
        <v>0</v>
      </c>
      <c r="E138" s="93">
        <v>0</v>
      </c>
      <c r="F138" s="93">
        <v>0</v>
      </c>
      <c r="G138" s="94">
        <v>0</v>
      </c>
      <c r="H138" s="95">
        <v>0</v>
      </c>
      <c r="I138" s="96">
        <v>0</v>
      </c>
      <c r="J138" s="96">
        <v>0</v>
      </c>
      <c r="K138" s="97">
        <v>0</v>
      </c>
      <c r="L138" s="395"/>
      <c r="M138" s="395"/>
    </row>
    <row r="139" spans="1:54" x14ac:dyDescent="0.2">
      <c r="B139" s="123"/>
      <c r="C139" s="91" t="s">
        <v>45</v>
      </c>
      <c r="D139" s="92">
        <v>0</v>
      </c>
      <c r="E139" s="93">
        <v>0</v>
      </c>
      <c r="F139" s="93">
        <v>0</v>
      </c>
      <c r="G139" s="94">
        <v>0</v>
      </c>
      <c r="H139" s="95">
        <v>0</v>
      </c>
      <c r="I139" s="96">
        <v>0</v>
      </c>
      <c r="J139" s="96">
        <v>0</v>
      </c>
      <c r="K139" s="97">
        <v>0</v>
      </c>
      <c r="L139" s="395"/>
      <c r="M139" s="395"/>
    </row>
    <row r="140" spans="1:54" x14ac:dyDescent="0.2">
      <c r="B140" s="124"/>
      <c r="C140" s="101" t="s">
        <v>46</v>
      </c>
      <c r="D140" s="102">
        <v>0</v>
      </c>
      <c r="E140" s="103">
        <v>0</v>
      </c>
      <c r="F140" s="103">
        <v>0</v>
      </c>
      <c r="G140" s="104">
        <v>0</v>
      </c>
      <c r="H140" s="105">
        <v>0</v>
      </c>
      <c r="I140" s="106">
        <v>0</v>
      </c>
      <c r="J140" s="106">
        <v>0</v>
      </c>
      <c r="K140" s="107">
        <v>0</v>
      </c>
      <c r="L140" s="395"/>
      <c r="M140" s="395"/>
    </row>
    <row r="141" spans="1:54" x14ac:dyDescent="0.2">
      <c r="B141" s="118"/>
      <c r="D141" s="89"/>
      <c r="E141" s="89"/>
      <c r="F141" s="89"/>
      <c r="G141" s="89"/>
      <c r="H141" s="89"/>
      <c r="I141" s="89"/>
      <c r="J141" s="89"/>
      <c r="K141" s="89"/>
      <c r="L141" s="394"/>
      <c r="M141" s="394"/>
    </row>
    <row r="142" spans="1:54" s="109" customFormat="1" ht="21" x14ac:dyDescent="0.2">
      <c r="A142" s="57"/>
      <c r="B142" s="110" t="s">
        <v>122</v>
      </c>
      <c r="C142" s="111"/>
      <c r="D142" s="374" t="s">
        <v>98</v>
      </c>
      <c r="E142" s="375"/>
      <c r="F142" s="375"/>
      <c r="G142" s="376"/>
      <c r="H142" s="377" t="s">
        <v>99</v>
      </c>
      <c r="I142" s="375"/>
      <c r="J142" s="375"/>
      <c r="K142" s="376"/>
      <c r="L142" s="395"/>
      <c r="M142" s="395"/>
      <c r="N142" s="399"/>
      <c r="O142" s="399"/>
      <c r="P142" s="399"/>
      <c r="Q142" s="399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</row>
    <row r="143" spans="1:54" x14ac:dyDescent="0.2">
      <c r="B143" s="119"/>
      <c r="C143" s="68" t="s">
        <v>105</v>
      </c>
      <c r="D143" s="77">
        <v>0</v>
      </c>
      <c r="E143" s="78">
        <v>0</v>
      </c>
      <c r="F143" s="78">
        <v>0</v>
      </c>
      <c r="G143" s="79">
        <v>0</v>
      </c>
      <c r="H143" s="120">
        <v>0</v>
      </c>
      <c r="I143" s="121">
        <v>0</v>
      </c>
      <c r="J143" s="121">
        <v>0</v>
      </c>
      <c r="K143" s="122">
        <v>0</v>
      </c>
      <c r="L143" s="393"/>
      <c r="M143" s="393"/>
      <c r="R143" s="60">
        <v>335</v>
      </c>
      <c r="T143" s="60">
        <v>335</v>
      </c>
    </row>
    <row r="144" spans="1:54" x14ac:dyDescent="0.2">
      <c r="B144" s="119"/>
      <c r="C144" s="70" t="s">
        <v>115</v>
      </c>
      <c r="D144" s="112">
        <v>0</v>
      </c>
      <c r="E144" s="113">
        <v>0</v>
      </c>
      <c r="F144" s="113">
        <v>0</v>
      </c>
      <c r="G144" s="114">
        <v>0</v>
      </c>
      <c r="H144" s="115">
        <v>0</v>
      </c>
      <c r="I144" s="116">
        <v>0</v>
      </c>
      <c r="J144" s="116">
        <v>0</v>
      </c>
      <c r="K144" s="117">
        <v>0</v>
      </c>
      <c r="L144" s="393"/>
      <c r="M144" s="393"/>
    </row>
    <row r="145" spans="1:54" x14ac:dyDescent="0.2">
      <c r="B145" s="119" t="s">
        <v>109</v>
      </c>
      <c r="C145" s="70" t="s">
        <v>110</v>
      </c>
      <c r="D145" s="77">
        <v>0</v>
      </c>
      <c r="E145" s="78">
        <v>0</v>
      </c>
      <c r="F145" s="78">
        <v>0</v>
      </c>
      <c r="G145" s="79">
        <v>0</v>
      </c>
      <c r="H145" s="80">
        <v>0</v>
      </c>
      <c r="I145" s="81">
        <v>0</v>
      </c>
      <c r="J145" s="81">
        <v>0</v>
      </c>
      <c r="K145" s="82">
        <v>0</v>
      </c>
      <c r="L145" s="393"/>
      <c r="M145" s="393"/>
      <c r="R145" s="60">
        <v>350</v>
      </c>
      <c r="T145" s="60">
        <v>350</v>
      </c>
    </row>
    <row r="146" spans="1:54" x14ac:dyDescent="0.2">
      <c r="B146" s="119"/>
      <c r="C146" s="70" t="s">
        <v>111</v>
      </c>
      <c r="D146" s="77">
        <v>0</v>
      </c>
      <c r="E146" s="78">
        <v>0</v>
      </c>
      <c r="F146" s="78">
        <v>0</v>
      </c>
      <c r="G146" s="79">
        <v>0</v>
      </c>
      <c r="H146" s="80">
        <v>0</v>
      </c>
      <c r="I146" s="81">
        <v>0</v>
      </c>
      <c r="J146" s="81">
        <v>0</v>
      </c>
      <c r="K146" s="82">
        <v>0</v>
      </c>
      <c r="L146" s="393"/>
      <c r="M146" s="393"/>
      <c r="R146" s="60">
        <v>351</v>
      </c>
      <c r="T146" s="60">
        <v>351</v>
      </c>
    </row>
    <row r="147" spans="1:54" x14ac:dyDescent="0.2">
      <c r="A147" s="57">
        <v>11</v>
      </c>
      <c r="B147" s="119"/>
      <c r="C147" s="70" t="s">
        <v>45</v>
      </c>
      <c r="D147" s="77">
        <v>0</v>
      </c>
      <c r="E147" s="78">
        <v>0</v>
      </c>
      <c r="F147" s="78">
        <v>0</v>
      </c>
      <c r="G147" s="79">
        <v>0</v>
      </c>
      <c r="H147" s="80">
        <v>0</v>
      </c>
      <c r="I147" s="81">
        <v>0</v>
      </c>
      <c r="J147" s="81">
        <v>0</v>
      </c>
      <c r="K147" s="82">
        <v>0</v>
      </c>
      <c r="L147" s="393"/>
      <c r="M147" s="393"/>
      <c r="R147" s="60">
        <v>352</v>
      </c>
      <c r="T147" s="60">
        <v>352</v>
      </c>
    </row>
    <row r="148" spans="1:54" x14ac:dyDescent="0.2">
      <c r="B148" s="119"/>
      <c r="C148" s="70" t="s">
        <v>46</v>
      </c>
      <c r="D148" s="77">
        <v>0</v>
      </c>
      <c r="E148" s="78">
        <v>0</v>
      </c>
      <c r="F148" s="78">
        <v>0</v>
      </c>
      <c r="G148" s="79">
        <v>0</v>
      </c>
      <c r="H148" s="80">
        <v>0</v>
      </c>
      <c r="I148" s="81">
        <v>0</v>
      </c>
      <c r="J148" s="81">
        <v>0</v>
      </c>
      <c r="K148" s="82">
        <v>0</v>
      </c>
      <c r="L148" s="393"/>
      <c r="M148" s="393"/>
      <c r="R148" s="60">
        <v>353</v>
      </c>
      <c r="T148" s="60">
        <v>353</v>
      </c>
    </row>
    <row r="149" spans="1:54" x14ac:dyDescent="0.2">
      <c r="B149" s="123" t="s">
        <v>113</v>
      </c>
      <c r="C149" s="91" t="s">
        <v>110</v>
      </c>
      <c r="D149" s="92">
        <v>0</v>
      </c>
      <c r="E149" s="93">
        <v>0</v>
      </c>
      <c r="F149" s="93">
        <v>0</v>
      </c>
      <c r="G149" s="94">
        <v>0</v>
      </c>
      <c r="H149" s="95">
        <v>0</v>
      </c>
      <c r="I149" s="96">
        <v>0</v>
      </c>
      <c r="J149" s="96">
        <v>0</v>
      </c>
      <c r="K149" s="97">
        <v>0</v>
      </c>
      <c r="L149" s="395"/>
      <c r="M149" s="395"/>
    </row>
    <row r="150" spans="1:54" x14ac:dyDescent="0.2">
      <c r="B150" s="123"/>
      <c r="C150" s="91" t="s">
        <v>111</v>
      </c>
      <c r="D150" s="92">
        <v>0</v>
      </c>
      <c r="E150" s="93">
        <v>0</v>
      </c>
      <c r="F150" s="93">
        <v>0</v>
      </c>
      <c r="G150" s="94">
        <v>0</v>
      </c>
      <c r="H150" s="95">
        <v>0</v>
      </c>
      <c r="I150" s="96">
        <v>0</v>
      </c>
      <c r="J150" s="96">
        <v>0</v>
      </c>
      <c r="K150" s="97">
        <v>0</v>
      </c>
      <c r="L150" s="395"/>
      <c r="M150" s="395"/>
    </row>
    <row r="151" spans="1:54" x14ac:dyDescent="0.2">
      <c r="B151" s="123"/>
      <c r="C151" s="91" t="s">
        <v>45</v>
      </c>
      <c r="D151" s="92">
        <v>0</v>
      </c>
      <c r="E151" s="93">
        <v>0</v>
      </c>
      <c r="F151" s="93">
        <v>0</v>
      </c>
      <c r="G151" s="94">
        <v>0</v>
      </c>
      <c r="H151" s="95">
        <v>0</v>
      </c>
      <c r="I151" s="96">
        <v>0</v>
      </c>
      <c r="J151" s="96">
        <v>0</v>
      </c>
      <c r="K151" s="97">
        <v>0</v>
      </c>
      <c r="L151" s="395"/>
      <c r="M151" s="395"/>
    </row>
    <row r="152" spans="1:54" x14ac:dyDescent="0.2">
      <c r="B152" s="124"/>
      <c r="C152" s="101" t="s">
        <v>46</v>
      </c>
      <c r="D152" s="102">
        <v>0</v>
      </c>
      <c r="E152" s="103">
        <v>0</v>
      </c>
      <c r="F152" s="103">
        <v>0</v>
      </c>
      <c r="G152" s="104">
        <v>0</v>
      </c>
      <c r="H152" s="105">
        <v>0</v>
      </c>
      <c r="I152" s="106">
        <v>0</v>
      </c>
      <c r="J152" s="106">
        <v>0</v>
      </c>
      <c r="K152" s="107">
        <v>0</v>
      </c>
      <c r="L152" s="395"/>
      <c r="M152" s="395"/>
    </row>
    <row r="153" spans="1:54" x14ac:dyDescent="0.2">
      <c r="B153" s="118"/>
      <c r="D153" s="89"/>
      <c r="E153" s="89"/>
      <c r="F153" s="89"/>
      <c r="G153" s="89"/>
      <c r="H153" s="89"/>
      <c r="I153" s="89"/>
      <c r="J153" s="89"/>
      <c r="K153" s="89"/>
      <c r="L153" s="394"/>
      <c r="M153" s="394"/>
    </row>
    <row r="154" spans="1:54" s="109" customFormat="1" ht="21" x14ac:dyDescent="0.2">
      <c r="A154" s="57"/>
      <c r="B154" s="110" t="s">
        <v>122</v>
      </c>
      <c r="C154" s="111"/>
      <c r="D154" s="374" t="s">
        <v>98</v>
      </c>
      <c r="E154" s="375"/>
      <c r="F154" s="375"/>
      <c r="G154" s="376"/>
      <c r="H154" s="377" t="s">
        <v>99</v>
      </c>
      <c r="I154" s="375"/>
      <c r="J154" s="375"/>
      <c r="K154" s="376"/>
      <c r="L154" s="395"/>
      <c r="M154" s="395"/>
      <c r="N154" s="399"/>
      <c r="O154" s="399"/>
      <c r="P154" s="399"/>
      <c r="Q154" s="399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60"/>
      <c r="AP154" s="60"/>
      <c r="AQ154" s="60"/>
      <c r="AR154" s="60"/>
      <c r="AS154" s="60"/>
      <c r="AT154" s="60"/>
      <c r="AU154" s="60"/>
      <c r="AV154" s="60"/>
      <c r="AW154" s="60"/>
      <c r="AX154" s="60"/>
      <c r="AY154" s="60"/>
      <c r="AZ154" s="60"/>
      <c r="BA154" s="60"/>
      <c r="BB154" s="60"/>
    </row>
    <row r="155" spans="1:54" x14ac:dyDescent="0.2">
      <c r="B155" s="119"/>
      <c r="C155" s="68" t="s">
        <v>105</v>
      </c>
      <c r="D155" s="77">
        <v>0</v>
      </c>
      <c r="E155" s="78">
        <v>0</v>
      </c>
      <c r="F155" s="78">
        <v>0</v>
      </c>
      <c r="G155" s="79">
        <v>0</v>
      </c>
      <c r="H155" s="120">
        <v>0</v>
      </c>
      <c r="I155" s="121">
        <v>0</v>
      </c>
      <c r="J155" s="121">
        <v>0</v>
      </c>
      <c r="K155" s="122">
        <v>0</v>
      </c>
      <c r="L155" s="393"/>
      <c r="M155" s="393"/>
      <c r="R155" s="60">
        <v>362</v>
      </c>
      <c r="T155" s="60">
        <v>362</v>
      </c>
    </row>
    <row r="156" spans="1:54" x14ac:dyDescent="0.2">
      <c r="B156" s="119"/>
      <c r="C156" s="70" t="s">
        <v>115</v>
      </c>
      <c r="D156" s="112">
        <v>0</v>
      </c>
      <c r="E156" s="113">
        <v>0</v>
      </c>
      <c r="F156" s="113">
        <v>0</v>
      </c>
      <c r="G156" s="114">
        <v>0</v>
      </c>
      <c r="H156" s="115">
        <v>0</v>
      </c>
      <c r="I156" s="116">
        <v>0</v>
      </c>
      <c r="J156" s="116">
        <v>0</v>
      </c>
      <c r="K156" s="117">
        <v>0</v>
      </c>
      <c r="L156" s="393"/>
      <c r="M156" s="393"/>
    </row>
    <row r="157" spans="1:54" x14ac:dyDescent="0.2">
      <c r="B157" s="119" t="s">
        <v>109</v>
      </c>
      <c r="C157" s="70" t="s">
        <v>110</v>
      </c>
      <c r="D157" s="77">
        <v>0</v>
      </c>
      <c r="E157" s="78">
        <v>0</v>
      </c>
      <c r="F157" s="78">
        <v>0</v>
      </c>
      <c r="G157" s="79">
        <v>0</v>
      </c>
      <c r="H157" s="80">
        <v>0</v>
      </c>
      <c r="I157" s="81">
        <v>0</v>
      </c>
      <c r="J157" s="81">
        <v>0</v>
      </c>
      <c r="K157" s="82">
        <v>0</v>
      </c>
      <c r="L157" s="393"/>
      <c r="M157" s="393"/>
      <c r="R157" s="60">
        <v>377</v>
      </c>
      <c r="T157" s="60">
        <v>377</v>
      </c>
    </row>
    <row r="158" spans="1:54" x14ac:dyDescent="0.2">
      <c r="B158" s="119"/>
      <c r="C158" s="70" t="s">
        <v>111</v>
      </c>
      <c r="D158" s="77">
        <v>0</v>
      </c>
      <c r="E158" s="78">
        <v>0</v>
      </c>
      <c r="F158" s="78">
        <v>0</v>
      </c>
      <c r="G158" s="79">
        <v>0</v>
      </c>
      <c r="H158" s="80">
        <v>0</v>
      </c>
      <c r="I158" s="81">
        <v>0</v>
      </c>
      <c r="J158" s="81">
        <v>0</v>
      </c>
      <c r="K158" s="82">
        <v>0</v>
      </c>
      <c r="L158" s="393"/>
      <c r="M158" s="393"/>
      <c r="R158" s="60">
        <v>378</v>
      </c>
      <c r="T158" s="60">
        <v>378</v>
      </c>
    </row>
    <row r="159" spans="1:54" x14ac:dyDescent="0.2">
      <c r="B159" s="119"/>
      <c r="C159" s="70" t="s">
        <v>45</v>
      </c>
      <c r="D159" s="77">
        <v>0</v>
      </c>
      <c r="E159" s="78">
        <v>0</v>
      </c>
      <c r="F159" s="78">
        <v>0</v>
      </c>
      <c r="G159" s="79">
        <v>0</v>
      </c>
      <c r="H159" s="80">
        <v>0</v>
      </c>
      <c r="I159" s="81">
        <v>0</v>
      </c>
      <c r="J159" s="81">
        <v>0</v>
      </c>
      <c r="K159" s="82">
        <v>0</v>
      </c>
      <c r="L159" s="393"/>
      <c r="M159" s="393"/>
      <c r="R159" s="60">
        <v>379</v>
      </c>
      <c r="T159" s="60">
        <v>379</v>
      </c>
    </row>
    <row r="160" spans="1:54" x14ac:dyDescent="0.2">
      <c r="A160" s="57">
        <v>12</v>
      </c>
      <c r="B160" s="119"/>
      <c r="C160" s="70" t="s">
        <v>46</v>
      </c>
      <c r="D160" s="77">
        <v>0</v>
      </c>
      <c r="E160" s="78">
        <v>0</v>
      </c>
      <c r="F160" s="78">
        <v>0</v>
      </c>
      <c r="G160" s="79">
        <v>0</v>
      </c>
      <c r="H160" s="80">
        <v>0</v>
      </c>
      <c r="I160" s="81">
        <v>0</v>
      </c>
      <c r="J160" s="81">
        <v>0</v>
      </c>
      <c r="K160" s="82">
        <v>0</v>
      </c>
      <c r="L160" s="393"/>
      <c r="M160" s="393"/>
      <c r="R160" s="60">
        <v>380</v>
      </c>
      <c r="T160" s="60">
        <v>380</v>
      </c>
    </row>
    <row r="161" spans="1:54" x14ac:dyDescent="0.2">
      <c r="B161" s="123" t="s">
        <v>113</v>
      </c>
      <c r="C161" s="91" t="s">
        <v>110</v>
      </c>
      <c r="D161" s="92">
        <v>0</v>
      </c>
      <c r="E161" s="93">
        <v>0</v>
      </c>
      <c r="F161" s="93">
        <v>0</v>
      </c>
      <c r="G161" s="94">
        <v>0</v>
      </c>
      <c r="H161" s="95">
        <v>0</v>
      </c>
      <c r="I161" s="96">
        <v>0</v>
      </c>
      <c r="J161" s="96">
        <v>0</v>
      </c>
      <c r="K161" s="97">
        <v>0</v>
      </c>
      <c r="L161" s="395"/>
      <c r="M161" s="395"/>
    </row>
    <row r="162" spans="1:54" x14ac:dyDescent="0.2">
      <c r="B162" s="123"/>
      <c r="C162" s="91" t="s">
        <v>111</v>
      </c>
      <c r="D162" s="92">
        <v>0</v>
      </c>
      <c r="E162" s="93">
        <v>0</v>
      </c>
      <c r="F162" s="93">
        <v>0</v>
      </c>
      <c r="G162" s="94">
        <v>0</v>
      </c>
      <c r="H162" s="95">
        <v>0</v>
      </c>
      <c r="I162" s="96">
        <v>0</v>
      </c>
      <c r="J162" s="96">
        <v>0</v>
      </c>
      <c r="K162" s="97">
        <v>0</v>
      </c>
      <c r="L162" s="395"/>
      <c r="M162" s="395"/>
    </row>
    <row r="163" spans="1:54" x14ac:dyDescent="0.2">
      <c r="B163" s="123"/>
      <c r="C163" s="91" t="s">
        <v>45</v>
      </c>
      <c r="D163" s="92">
        <v>0</v>
      </c>
      <c r="E163" s="93">
        <v>0</v>
      </c>
      <c r="F163" s="93">
        <v>0</v>
      </c>
      <c r="G163" s="94">
        <v>0</v>
      </c>
      <c r="H163" s="95">
        <v>0</v>
      </c>
      <c r="I163" s="96">
        <v>0</v>
      </c>
      <c r="J163" s="96">
        <v>0</v>
      </c>
      <c r="K163" s="97">
        <v>0</v>
      </c>
      <c r="L163" s="395"/>
      <c r="M163" s="395"/>
    </row>
    <row r="164" spans="1:54" x14ac:dyDescent="0.2">
      <c r="B164" s="124"/>
      <c r="C164" s="101" t="s">
        <v>46</v>
      </c>
      <c r="D164" s="102">
        <v>0</v>
      </c>
      <c r="E164" s="103">
        <v>0</v>
      </c>
      <c r="F164" s="103">
        <v>0</v>
      </c>
      <c r="G164" s="104">
        <v>0</v>
      </c>
      <c r="H164" s="105">
        <v>0</v>
      </c>
      <c r="I164" s="106">
        <v>0</v>
      </c>
      <c r="J164" s="106">
        <v>0</v>
      </c>
      <c r="K164" s="107">
        <v>0</v>
      </c>
      <c r="L164" s="395"/>
      <c r="M164" s="395"/>
    </row>
    <row r="165" spans="1:54" x14ac:dyDescent="0.2">
      <c r="B165" s="118"/>
      <c r="D165" s="89"/>
      <c r="E165" s="89"/>
      <c r="F165" s="89"/>
      <c r="G165" s="89"/>
      <c r="H165" s="89"/>
      <c r="I165" s="89"/>
      <c r="J165" s="89"/>
      <c r="K165" s="89"/>
      <c r="L165" s="394"/>
      <c r="M165" s="394"/>
    </row>
    <row r="166" spans="1:54" s="109" customFormat="1" ht="21" x14ac:dyDescent="0.2">
      <c r="A166" s="57"/>
      <c r="B166" s="110" t="s">
        <v>122</v>
      </c>
      <c r="C166" s="111"/>
      <c r="D166" s="374" t="s">
        <v>98</v>
      </c>
      <c r="E166" s="375"/>
      <c r="F166" s="375"/>
      <c r="G166" s="376"/>
      <c r="H166" s="377" t="s">
        <v>99</v>
      </c>
      <c r="I166" s="375"/>
      <c r="J166" s="375"/>
      <c r="K166" s="376"/>
      <c r="L166" s="395"/>
      <c r="M166" s="395"/>
      <c r="N166" s="399"/>
      <c r="O166" s="399"/>
      <c r="P166" s="399"/>
      <c r="Q166" s="399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60"/>
      <c r="AN166" s="60"/>
      <c r="AO166" s="60"/>
      <c r="AP166" s="60"/>
      <c r="AQ166" s="60"/>
      <c r="AR166" s="60"/>
      <c r="AS166" s="60"/>
      <c r="AT166" s="60"/>
      <c r="AU166" s="60"/>
      <c r="AV166" s="60"/>
      <c r="AW166" s="60"/>
      <c r="AX166" s="60"/>
      <c r="AY166" s="60"/>
      <c r="AZ166" s="60"/>
      <c r="BA166" s="60"/>
      <c r="BB166" s="60"/>
    </row>
    <row r="167" spans="1:54" x14ac:dyDescent="0.2">
      <c r="B167" s="119"/>
      <c r="C167" s="68" t="s">
        <v>105</v>
      </c>
      <c r="D167" s="77">
        <v>0</v>
      </c>
      <c r="E167" s="78">
        <v>0</v>
      </c>
      <c r="F167" s="78">
        <v>0</v>
      </c>
      <c r="G167" s="79">
        <v>0</v>
      </c>
      <c r="H167" s="120">
        <v>0</v>
      </c>
      <c r="I167" s="121">
        <v>0</v>
      </c>
      <c r="J167" s="121">
        <v>0</v>
      </c>
      <c r="K167" s="122">
        <v>0</v>
      </c>
      <c r="L167" s="393"/>
      <c r="M167" s="393"/>
      <c r="R167" s="60">
        <v>389</v>
      </c>
      <c r="T167" s="60">
        <v>389</v>
      </c>
    </row>
    <row r="168" spans="1:54" x14ac:dyDescent="0.2">
      <c r="B168" s="119"/>
      <c r="C168" s="70" t="s">
        <v>115</v>
      </c>
      <c r="D168" s="112">
        <v>0</v>
      </c>
      <c r="E168" s="113">
        <v>0</v>
      </c>
      <c r="F168" s="113">
        <v>0</v>
      </c>
      <c r="G168" s="114">
        <v>0</v>
      </c>
      <c r="H168" s="115">
        <v>0</v>
      </c>
      <c r="I168" s="116">
        <v>0</v>
      </c>
      <c r="J168" s="116">
        <v>0</v>
      </c>
      <c r="K168" s="117">
        <v>0</v>
      </c>
      <c r="L168" s="393"/>
      <c r="M168" s="393"/>
    </row>
    <row r="169" spans="1:54" x14ac:dyDescent="0.2">
      <c r="B169" s="119" t="s">
        <v>109</v>
      </c>
      <c r="C169" s="70" t="s">
        <v>110</v>
      </c>
      <c r="D169" s="77">
        <v>0</v>
      </c>
      <c r="E169" s="78">
        <v>0</v>
      </c>
      <c r="F169" s="78">
        <v>0</v>
      </c>
      <c r="G169" s="79">
        <v>0</v>
      </c>
      <c r="H169" s="80">
        <v>0</v>
      </c>
      <c r="I169" s="81">
        <v>0</v>
      </c>
      <c r="J169" s="81">
        <v>0</v>
      </c>
      <c r="K169" s="82">
        <v>0</v>
      </c>
      <c r="L169" s="393"/>
      <c r="M169" s="393"/>
      <c r="R169" s="60">
        <v>404</v>
      </c>
      <c r="T169" s="60">
        <v>404</v>
      </c>
    </row>
    <row r="170" spans="1:54" x14ac:dyDescent="0.2">
      <c r="B170" s="119"/>
      <c r="C170" s="70" t="s">
        <v>111</v>
      </c>
      <c r="D170" s="77">
        <v>0</v>
      </c>
      <c r="E170" s="78">
        <v>0</v>
      </c>
      <c r="F170" s="78">
        <v>0</v>
      </c>
      <c r="G170" s="79">
        <v>0</v>
      </c>
      <c r="H170" s="80">
        <v>0</v>
      </c>
      <c r="I170" s="81">
        <v>0</v>
      </c>
      <c r="J170" s="81">
        <v>0</v>
      </c>
      <c r="K170" s="82">
        <v>0</v>
      </c>
      <c r="L170" s="393"/>
      <c r="M170" s="393"/>
      <c r="R170" s="60">
        <v>405</v>
      </c>
      <c r="T170" s="60">
        <v>405</v>
      </c>
    </row>
    <row r="171" spans="1:54" x14ac:dyDescent="0.2">
      <c r="A171" s="57">
        <v>13</v>
      </c>
      <c r="B171" s="119"/>
      <c r="C171" s="70" t="s">
        <v>45</v>
      </c>
      <c r="D171" s="77">
        <v>0</v>
      </c>
      <c r="E171" s="78">
        <v>0</v>
      </c>
      <c r="F171" s="78">
        <v>0</v>
      </c>
      <c r="G171" s="79">
        <v>0</v>
      </c>
      <c r="H171" s="80">
        <v>0</v>
      </c>
      <c r="I171" s="81">
        <v>0</v>
      </c>
      <c r="J171" s="81">
        <v>0</v>
      </c>
      <c r="K171" s="82">
        <v>0</v>
      </c>
      <c r="L171" s="393"/>
      <c r="M171" s="393"/>
      <c r="R171" s="60">
        <v>406</v>
      </c>
      <c r="T171" s="60">
        <v>406</v>
      </c>
    </row>
    <row r="172" spans="1:54" x14ac:dyDescent="0.2">
      <c r="B172" s="119"/>
      <c r="C172" s="70" t="s">
        <v>46</v>
      </c>
      <c r="D172" s="77">
        <v>0</v>
      </c>
      <c r="E172" s="78">
        <v>0</v>
      </c>
      <c r="F172" s="78">
        <v>0</v>
      </c>
      <c r="G172" s="79">
        <v>0</v>
      </c>
      <c r="H172" s="80">
        <v>0</v>
      </c>
      <c r="I172" s="81">
        <v>0</v>
      </c>
      <c r="J172" s="81">
        <v>0</v>
      </c>
      <c r="K172" s="82">
        <v>0</v>
      </c>
      <c r="L172" s="393"/>
      <c r="M172" s="393"/>
      <c r="R172" s="60">
        <v>407</v>
      </c>
      <c r="T172" s="60">
        <v>407</v>
      </c>
    </row>
    <row r="173" spans="1:54" x14ac:dyDescent="0.2">
      <c r="B173" s="123" t="s">
        <v>113</v>
      </c>
      <c r="C173" s="91" t="s">
        <v>110</v>
      </c>
      <c r="D173" s="92">
        <v>0</v>
      </c>
      <c r="E173" s="93">
        <v>0</v>
      </c>
      <c r="F173" s="93">
        <v>0</v>
      </c>
      <c r="G173" s="94">
        <v>0</v>
      </c>
      <c r="H173" s="95">
        <v>0</v>
      </c>
      <c r="I173" s="96">
        <v>0</v>
      </c>
      <c r="J173" s="96">
        <v>0</v>
      </c>
      <c r="K173" s="97">
        <v>0</v>
      </c>
      <c r="L173" s="395"/>
      <c r="M173" s="395"/>
    </row>
    <row r="174" spans="1:54" x14ac:dyDescent="0.2">
      <c r="B174" s="123"/>
      <c r="C174" s="91" t="s">
        <v>111</v>
      </c>
      <c r="D174" s="92">
        <v>0</v>
      </c>
      <c r="E174" s="93">
        <v>0</v>
      </c>
      <c r="F174" s="93">
        <v>0</v>
      </c>
      <c r="G174" s="94">
        <v>0</v>
      </c>
      <c r="H174" s="95">
        <v>0</v>
      </c>
      <c r="I174" s="96">
        <v>0</v>
      </c>
      <c r="J174" s="96">
        <v>0</v>
      </c>
      <c r="K174" s="97">
        <v>0</v>
      </c>
      <c r="L174" s="395"/>
      <c r="M174" s="395"/>
    </row>
    <row r="175" spans="1:54" x14ac:dyDescent="0.2">
      <c r="B175" s="123"/>
      <c r="C175" s="91" t="s">
        <v>45</v>
      </c>
      <c r="D175" s="92">
        <v>0</v>
      </c>
      <c r="E175" s="93">
        <v>0</v>
      </c>
      <c r="F175" s="93">
        <v>0</v>
      </c>
      <c r="G175" s="94">
        <v>0</v>
      </c>
      <c r="H175" s="95">
        <v>0</v>
      </c>
      <c r="I175" s="96">
        <v>0</v>
      </c>
      <c r="J175" s="96">
        <v>0</v>
      </c>
      <c r="K175" s="97">
        <v>0</v>
      </c>
      <c r="L175" s="395"/>
      <c r="M175" s="395"/>
    </row>
    <row r="176" spans="1:54" x14ac:dyDescent="0.2">
      <c r="B176" s="124"/>
      <c r="C176" s="101" t="s">
        <v>46</v>
      </c>
      <c r="D176" s="102">
        <v>0</v>
      </c>
      <c r="E176" s="103">
        <v>0</v>
      </c>
      <c r="F176" s="103">
        <v>0</v>
      </c>
      <c r="G176" s="104">
        <v>0</v>
      </c>
      <c r="H176" s="105">
        <v>0</v>
      </c>
      <c r="I176" s="106">
        <v>0</v>
      </c>
      <c r="J176" s="106">
        <v>0</v>
      </c>
      <c r="K176" s="107">
        <v>0</v>
      </c>
      <c r="L176" s="395"/>
      <c r="M176" s="395"/>
    </row>
    <row r="177" spans="1:54" x14ac:dyDescent="0.2">
      <c r="B177" s="118"/>
      <c r="D177" s="89"/>
      <c r="E177" s="89"/>
      <c r="F177" s="89"/>
      <c r="G177" s="89"/>
      <c r="H177" s="89"/>
      <c r="I177" s="89"/>
      <c r="J177" s="89"/>
      <c r="K177" s="89"/>
      <c r="L177" s="394"/>
      <c r="M177" s="394"/>
    </row>
    <row r="178" spans="1:54" s="109" customFormat="1" ht="21" x14ac:dyDescent="0.2">
      <c r="A178" s="57"/>
      <c r="B178" s="110" t="s">
        <v>122</v>
      </c>
      <c r="C178" s="111"/>
      <c r="D178" s="374" t="s">
        <v>98</v>
      </c>
      <c r="E178" s="375"/>
      <c r="F178" s="375"/>
      <c r="G178" s="376"/>
      <c r="H178" s="377" t="s">
        <v>99</v>
      </c>
      <c r="I178" s="375"/>
      <c r="J178" s="375"/>
      <c r="K178" s="376"/>
      <c r="L178" s="395"/>
      <c r="M178" s="395"/>
      <c r="N178" s="399"/>
      <c r="O178" s="399"/>
      <c r="P178" s="399"/>
      <c r="Q178" s="399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60"/>
      <c r="AP178" s="60"/>
      <c r="AQ178" s="60"/>
      <c r="AR178" s="60"/>
      <c r="AS178" s="60"/>
      <c r="AT178" s="60"/>
      <c r="AU178" s="60"/>
      <c r="AV178" s="60"/>
      <c r="AW178" s="60"/>
      <c r="AX178" s="60"/>
      <c r="AY178" s="60"/>
      <c r="AZ178" s="60"/>
      <c r="BA178" s="60"/>
      <c r="BB178" s="60"/>
    </row>
    <row r="179" spans="1:54" x14ac:dyDescent="0.2">
      <c r="B179" s="119"/>
      <c r="C179" s="68" t="s">
        <v>105</v>
      </c>
      <c r="D179" s="77">
        <v>0</v>
      </c>
      <c r="E179" s="78">
        <v>0</v>
      </c>
      <c r="F179" s="78">
        <v>0</v>
      </c>
      <c r="G179" s="79">
        <v>0</v>
      </c>
      <c r="H179" s="120">
        <v>0</v>
      </c>
      <c r="I179" s="121">
        <v>0</v>
      </c>
      <c r="J179" s="121">
        <v>0</v>
      </c>
      <c r="K179" s="122">
        <v>0</v>
      </c>
      <c r="L179" s="393"/>
      <c r="M179" s="393"/>
      <c r="R179" s="60">
        <v>416</v>
      </c>
      <c r="T179" s="60">
        <v>416</v>
      </c>
    </row>
    <row r="180" spans="1:54" x14ac:dyDescent="0.2">
      <c r="B180" s="119"/>
      <c r="C180" s="70" t="s">
        <v>115</v>
      </c>
      <c r="D180" s="112">
        <v>0</v>
      </c>
      <c r="E180" s="113">
        <v>0</v>
      </c>
      <c r="F180" s="113">
        <v>0</v>
      </c>
      <c r="G180" s="114">
        <v>0</v>
      </c>
      <c r="H180" s="115">
        <v>0</v>
      </c>
      <c r="I180" s="116">
        <v>0</v>
      </c>
      <c r="J180" s="116">
        <v>0</v>
      </c>
      <c r="K180" s="117">
        <v>0</v>
      </c>
      <c r="L180" s="393"/>
      <c r="M180" s="393"/>
    </row>
    <row r="181" spans="1:54" x14ac:dyDescent="0.2">
      <c r="B181" s="119" t="s">
        <v>109</v>
      </c>
      <c r="C181" s="70" t="s">
        <v>110</v>
      </c>
      <c r="D181" s="77">
        <v>0</v>
      </c>
      <c r="E181" s="78">
        <v>0</v>
      </c>
      <c r="F181" s="78">
        <v>0</v>
      </c>
      <c r="G181" s="79">
        <v>0</v>
      </c>
      <c r="H181" s="80">
        <v>0</v>
      </c>
      <c r="I181" s="81">
        <v>0</v>
      </c>
      <c r="J181" s="81">
        <v>0</v>
      </c>
      <c r="K181" s="82">
        <v>0</v>
      </c>
      <c r="L181" s="393"/>
      <c r="M181" s="393"/>
      <c r="R181" s="60">
        <v>431</v>
      </c>
      <c r="T181" s="60">
        <v>431</v>
      </c>
    </row>
    <row r="182" spans="1:54" x14ac:dyDescent="0.2">
      <c r="B182" s="119"/>
      <c r="C182" s="70" t="s">
        <v>111</v>
      </c>
      <c r="D182" s="77">
        <v>0</v>
      </c>
      <c r="E182" s="78">
        <v>0</v>
      </c>
      <c r="F182" s="78">
        <v>0</v>
      </c>
      <c r="G182" s="79">
        <v>0</v>
      </c>
      <c r="H182" s="80">
        <v>0</v>
      </c>
      <c r="I182" s="81">
        <v>0</v>
      </c>
      <c r="J182" s="81">
        <v>0</v>
      </c>
      <c r="K182" s="82">
        <v>0</v>
      </c>
      <c r="L182" s="393"/>
      <c r="M182" s="393"/>
      <c r="R182" s="60">
        <v>432</v>
      </c>
      <c r="T182" s="60">
        <v>432</v>
      </c>
    </row>
    <row r="183" spans="1:54" x14ac:dyDescent="0.2">
      <c r="A183" s="57">
        <v>14</v>
      </c>
      <c r="B183" s="119"/>
      <c r="C183" s="70" t="s">
        <v>45</v>
      </c>
      <c r="D183" s="77">
        <v>0</v>
      </c>
      <c r="E183" s="78">
        <v>0</v>
      </c>
      <c r="F183" s="78">
        <v>0</v>
      </c>
      <c r="G183" s="79">
        <v>0</v>
      </c>
      <c r="H183" s="80">
        <v>0</v>
      </c>
      <c r="I183" s="81">
        <v>0</v>
      </c>
      <c r="J183" s="81">
        <v>0</v>
      </c>
      <c r="K183" s="82">
        <v>0</v>
      </c>
      <c r="L183" s="393"/>
      <c r="M183" s="393"/>
      <c r="R183" s="60">
        <v>433</v>
      </c>
      <c r="T183" s="60">
        <v>433</v>
      </c>
    </row>
    <row r="184" spans="1:54" x14ac:dyDescent="0.2">
      <c r="B184" s="119"/>
      <c r="C184" s="70" t="s">
        <v>46</v>
      </c>
      <c r="D184" s="77">
        <v>0</v>
      </c>
      <c r="E184" s="78">
        <v>0</v>
      </c>
      <c r="F184" s="78">
        <v>0</v>
      </c>
      <c r="G184" s="79">
        <v>0</v>
      </c>
      <c r="H184" s="80">
        <v>0</v>
      </c>
      <c r="I184" s="81">
        <v>0</v>
      </c>
      <c r="J184" s="81">
        <v>0</v>
      </c>
      <c r="K184" s="82">
        <v>0</v>
      </c>
      <c r="L184" s="393"/>
      <c r="M184" s="393"/>
      <c r="R184" s="60">
        <v>434</v>
      </c>
      <c r="T184" s="60">
        <v>434</v>
      </c>
    </row>
    <row r="185" spans="1:54" x14ac:dyDescent="0.2">
      <c r="B185" s="123" t="s">
        <v>113</v>
      </c>
      <c r="C185" s="91" t="s">
        <v>110</v>
      </c>
      <c r="D185" s="92">
        <v>0</v>
      </c>
      <c r="E185" s="93">
        <v>0</v>
      </c>
      <c r="F185" s="93">
        <v>0</v>
      </c>
      <c r="G185" s="94">
        <v>0</v>
      </c>
      <c r="H185" s="95">
        <v>0</v>
      </c>
      <c r="I185" s="96">
        <v>0</v>
      </c>
      <c r="J185" s="96">
        <v>0</v>
      </c>
      <c r="K185" s="97">
        <v>0</v>
      </c>
      <c r="L185" s="395"/>
      <c r="M185" s="395"/>
    </row>
    <row r="186" spans="1:54" x14ac:dyDescent="0.2">
      <c r="B186" s="123"/>
      <c r="C186" s="91" t="s">
        <v>111</v>
      </c>
      <c r="D186" s="92">
        <v>0</v>
      </c>
      <c r="E186" s="93">
        <v>0</v>
      </c>
      <c r="F186" s="93">
        <v>0</v>
      </c>
      <c r="G186" s="94">
        <v>0</v>
      </c>
      <c r="H186" s="95">
        <v>0</v>
      </c>
      <c r="I186" s="96">
        <v>0</v>
      </c>
      <c r="J186" s="96">
        <v>0</v>
      </c>
      <c r="K186" s="97">
        <v>0</v>
      </c>
      <c r="L186" s="395"/>
      <c r="M186" s="395"/>
    </row>
    <row r="187" spans="1:54" x14ac:dyDescent="0.2">
      <c r="B187" s="123"/>
      <c r="C187" s="91" t="s">
        <v>45</v>
      </c>
      <c r="D187" s="92">
        <v>0</v>
      </c>
      <c r="E187" s="93">
        <v>0</v>
      </c>
      <c r="F187" s="93">
        <v>0</v>
      </c>
      <c r="G187" s="94">
        <v>0</v>
      </c>
      <c r="H187" s="95">
        <v>0</v>
      </c>
      <c r="I187" s="96">
        <v>0</v>
      </c>
      <c r="J187" s="96">
        <v>0</v>
      </c>
      <c r="K187" s="97">
        <v>0</v>
      </c>
      <c r="L187" s="395"/>
      <c r="M187" s="395"/>
    </row>
    <row r="188" spans="1:54" x14ac:dyDescent="0.2">
      <c r="B188" s="124"/>
      <c r="C188" s="101" t="s">
        <v>46</v>
      </c>
      <c r="D188" s="102">
        <v>0</v>
      </c>
      <c r="E188" s="103">
        <v>0</v>
      </c>
      <c r="F188" s="103">
        <v>0</v>
      </c>
      <c r="G188" s="104">
        <v>0</v>
      </c>
      <c r="H188" s="105">
        <v>0</v>
      </c>
      <c r="I188" s="106">
        <v>0</v>
      </c>
      <c r="J188" s="106">
        <v>0</v>
      </c>
      <c r="K188" s="107">
        <v>0</v>
      </c>
      <c r="L188" s="395"/>
      <c r="M188" s="395"/>
    </row>
    <row r="189" spans="1:54" x14ac:dyDescent="0.2">
      <c r="B189" s="118"/>
      <c r="D189" s="89"/>
      <c r="E189" s="89"/>
      <c r="F189" s="89"/>
      <c r="G189" s="89"/>
      <c r="H189" s="89"/>
      <c r="I189" s="89"/>
      <c r="J189" s="89"/>
      <c r="K189" s="89"/>
      <c r="L189" s="394"/>
      <c r="M189" s="394"/>
    </row>
    <row r="190" spans="1:54" s="109" customFormat="1" ht="21" x14ac:dyDescent="0.2">
      <c r="A190" s="57"/>
      <c r="B190" s="110" t="s">
        <v>122</v>
      </c>
      <c r="C190" s="111"/>
      <c r="D190" s="374" t="s">
        <v>98</v>
      </c>
      <c r="E190" s="375"/>
      <c r="F190" s="375"/>
      <c r="G190" s="376"/>
      <c r="H190" s="377" t="s">
        <v>99</v>
      </c>
      <c r="I190" s="375"/>
      <c r="J190" s="375"/>
      <c r="K190" s="376"/>
      <c r="L190" s="395"/>
      <c r="M190" s="395"/>
      <c r="N190" s="399"/>
      <c r="O190" s="399"/>
      <c r="P190" s="399"/>
      <c r="Q190" s="399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60"/>
      <c r="AN190" s="60"/>
      <c r="AO190" s="60"/>
      <c r="AP190" s="60"/>
      <c r="AQ190" s="60"/>
      <c r="AR190" s="60"/>
      <c r="AS190" s="60"/>
      <c r="AT190" s="60"/>
      <c r="AU190" s="60"/>
      <c r="AV190" s="60"/>
      <c r="AW190" s="60"/>
      <c r="AX190" s="60"/>
      <c r="AY190" s="60"/>
      <c r="AZ190" s="60"/>
      <c r="BA190" s="60"/>
      <c r="BB190" s="60"/>
    </row>
    <row r="191" spans="1:54" x14ac:dyDescent="0.2">
      <c r="B191" s="119"/>
      <c r="C191" s="68" t="s">
        <v>105</v>
      </c>
      <c r="D191" s="77">
        <v>0</v>
      </c>
      <c r="E191" s="78">
        <v>0</v>
      </c>
      <c r="F191" s="78">
        <v>0</v>
      </c>
      <c r="G191" s="79">
        <v>0</v>
      </c>
      <c r="H191" s="120">
        <v>0</v>
      </c>
      <c r="I191" s="121">
        <v>0</v>
      </c>
      <c r="J191" s="121">
        <v>0</v>
      </c>
      <c r="K191" s="122">
        <v>0</v>
      </c>
      <c r="L191" s="393"/>
      <c r="M191" s="393"/>
      <c r="R191" s="60">
        <v>443</v>
      </c>
      <c r="T191" s="60">
        <v>443</v>
      </c>
    </row>
    <row r="192" spans="1:54" ht="12.75" customHeight="1" x14ac:dyDescent="0.2">
      <c r="B192" s="119"/>
      <c r="C192" s="70" t="s">
        <v>115</v>
      </c>
      <c r="D192" s="112">
        <v>0</v>
      </c>
      <c r="E192" s="113">
        <v>0</v>
      </c>
      <c r="F192" s="113">
        <v>0</v>
      </c>
      <c r="G192" s="114">
        <v>0</v>
      </c>
      <c r="H192" s="115">
        <v>0</v>
      </c>
      <c r="I192" s="116">
        <v>0</v>
      </c>
      <c r="J192" s="116">
        <v>0</v>
      </c>
      <c r="K192" s="117">
        <v>0</v>
      </c>
      <c r="L192" s="393"/>
      <c r="M192" s="393"/>
    </row>
    <row r="193" spans="1:54" ht="12.75" customHeight="1" x14ac:dyDescent="0.2">
      <c r="B193" s="119" t="s">
        <v>109</v>
      </c>
      <c r="C193" s="70" t="s">
        <v>110</v>
      </c>
      <c r="D193" s="77">
        <v>0</v>
      </c>
      <c r="E193" s="78">
        <v>0</v>
      </c>
      <c r="F193" s="78">
        <v>0</v>
      </c>
      <c r="G193" s="79">
        <v>0</v>
      </c>
      <c r="H193" s="80">
        <v>0</v>
      </c>
      <c r="I193" s="81">
        <v>0</v>
      </c>
      <c r="J193" s="81">
        <v>0</v>
      </c>
      <c r="K193" s="82">
        <v>0</v>
      </c>
      <c r="L193" s="393"/>
      <c r="M193" s="393"/>
      <c r="R193" s="60">
        <v>458</v>
      </c>
      <c r="T193" s="60">
        <v>458</v>
      </c>
    </row>
    <row r="194" spans="1:54" ht="12.75" customHeight="1" x14ac:dyDescent="0.2">
      <c r="B194" s="119"/>
      <c r="C194" s="70" t="s">
        <v>111</v>
      </c>
      <c r="D194" s="77">
        <v>0</v>
      </c>
      <c r="E194" s="78">
        <v>0</v>
      </c>
      <c r="F194" s="78">
        <v>0</v>
      </c>
      <c r="G194" s="79">
        <v>0</v>
      </c>
      <c r="H194" s="80">
        <v>0</v>
      </c>
      <c r="I194" s="81">
        <v>0</v>
      </c>
      <c r="J194" s="81">
        <v>0</v>
      </c>
      <c r="K194" s="82">
        <v>0</v>
      </c>
      <c r="L194" s="393"/>
      <c r="M194" s="393"/>
      <c r="R194" s="60">
        <v>459</v>
      </c>
      <c r="T194" s="60">
        <v>459</v>
      </c>
    </row>
    <row r="195" spans="1:54" ht="12.75" customHeight="1" x14ac:dyDescent="0.2">
      <c r="A195" s="57">
        <v>15</v>
      </c>
      <c r="B195" s="119"/>
      <c r="C195" s="70" t="s">
        <v>45</v>
      </c>
      <c r="D195" s="77">
        <v>0</v>
      </c>
      <c r="E195" s="78">
        <v>0</v>
      </c>
      <c r="F195" s="78">
        <v>0</v>
      </c>
      <c r="G195" s="79">
        <v>0</v>
      </c>
      <c r="H195" s="80">
        <v>0</v>
      </c>
      <c r="I195" s="81">
        <v>0</v>
      </c>
      <c r="J195" s="81">
        <v>0</v>
      </c>
      <c r="K195" s="82">
        <v>0</v>
      </c>
      <c r="L195" s="393"/>
      <c r="M195" s="393"/>
      <c r="R195" s="60">
        <v>460</v>
      </c>
      <c r="T195" s="60">
        <v>460</v>
      </c>
    </row>
    <row r="196" spans="1:54" ht="12.75" customHeight="1" x14ac:dyDescent="0.2">
      <c r="B196" s="119"/>
      <c r="C196" s="70" t="s">
        <v>46</v>
      </c>
      <c r="D196" s="77">
        <v>0</v>
      </c>
      <c r="E196" s="78">
        <v>0</v>
      </c>
      <c r="F196" s="78">
        <v>0</v>
      </c>
      <c r="G196" s="79">
        <v>0</v>
      </c>
      <c r="H196" s="80">
        <v>0</v>
      </c>
      <c r="I196" s="81">
        <v>0</v>
      </c>
      <c r="J196" s="81">
        <v>0</v>
      </c>
      <c r="K196" s="82">
        <v>0</v>
      </c>
      <c r="L196" s="393"/>
      <c r="M196" s="393"/>
      <c r="R196" s="60">
        <v>461</v>
      </c>
      <c r="T196" s="60">
        <v>461</v>
      </c>
    </row>
    <row r="197" spans="1:54" ht="12.75" customHeight="1" x14ac:dyDescent="0.2">
      <c r="B197" s="123" t="s">
        <v>113</v>
      </c>
      <c r="C197" s="91" t="s">
        <v>110</v>
      </c>
      <c r="D197" s="92">
        <v>0</v>
      </c>
      <c r="E197" s="93">
        <v>0</v>
      </c>
      <c r="F197" s="93">
        <v>0</v>
      </c>
      <c r="G197" s="94">
        <v>0</v>
      </c>
      <c r="H197" s="95">
        <v>0</v>
      </c>
      <c r="I197" s="96">
        <v>0</v>
      </c>
      <c r="J197" s="96">
        <v>0</v>
      </c>
      <c r="K197" s="97">
        <v>0</v>
      </c>
      <c r="L197" s="395"/>
      <c r="M197" s="395"/>
    </row>
    <row r="198" spans="1:54" ht="12.75" customHeight="1" x14ac:dyDescent="0.2">
      <c r="B198" s="123"/>
      <c r="C198" s="91" t="s">
        <v>111</v>
      </c>
      <c r="D198" s="92">
        <v>0</v>
      </c>
      <c r="E198" s="93">
        <v>0</v>
      </c>
      <c r="F198" s="93">
        <v>0</v>
      </c>
      <c r="G198" s="94">
        <v>0</v>
      </c>
      <c r="H198" s="95">
        <v>0</v>
      </c>
      <c r="I198" s="96">
        <v>0</v>
      </c>
      <c r="J198" s="96">
        <v>0</v>
      </c>
      <c r="K198" s="97">
        <v>0</v>
      </c>
      <c r="L198" s="395"/>
      <c r="M198" s="395"/>
    </row>
    <row r="199" spans="1:54" ht="12.75" customHeight="1" x14ac:dyDescent="0.2">
      <c r="B199" s="123"/>
      <c r="C199" s="91" t="s">
        <v>45</v>
      </c>
      <c r="D199" s="92">
        <v>0</v>
      </c>
      <c r="E199" s="93">
        <v>0</v>
      </c>
      <c r="F199" s="93">
        <v>0</v>
      </c>
      <c r="G199" s="94">
        <v>0</v>
      </c>
      <c r="H199" s="95">
        <v>0</v>
      </c>
      <c r="I199" s="96">
        <v>0</v>
      </c>
      <c r="J199" s="96">
        <v>0</v>
      </c>
      <c r="K199" s="97">
        <v>0</v>
      </c>
      <c r="L199" s="395"/>
      <c r="M199" s="395"/>
    </row>
    <row r="200" spans="1:54" x14ac:dyDescent="0.2">
      <c r="B200" s="124"/>
      <c r="C200" s="101" t="s">
        <v>46</v>
      </c>
      <c r="D200" s="102">
        <v>0</v>
      </c>
      <c r="E200" s="103">
        <v>0</v>
      </c>
      <c r="F200" s="103">
        <v>0</v>
      </c>
      <c r="G200" s="104">
        <v>0</v>
      </c>
      <c r="H200" s="105">
        <v>0</v>
      </c>
      <c r="I200" s="106">
        <v>0</v>
      </c>
      <c r="J200" s="106">
        <v>0</v>
      </c>
      <c r="K200" s="107">
        <v>0</v>
      </c>
      <c r="L200" s="395"/>
      <c r="M200" s="395"/>
    </row>
    <row r="201" spans="1:54" x14ac:dyDescent="0.2">
      <c r="B201" s="118"/>
      <c r="D201" s="89"/>
      <c r="E201" s="89"/>
      <c r="F201" s="89"/>
      <c r="G201" s="89"/>
      <c r="H201" s="89"/>
      <c r="I201" s="89"/>
      <c r="J201" s="89"/>
      <c r="K201" s="89"/>
      <c r="L201" s="394"/>
      <c r="M201" s="394"/>
    </row>
    <row r="202" spans="1:54" s="109" customFormat="1" ht="21" x14ac:dyDescent="0.2">
      <c r="A202" s="57"/>
      <c r="B202" s="110" t="s">
        <v>122</v>
      </c>
      <c r="C202" s="111"/>
      <c r="D202" s="374" t="s">
        <v>98</v>
      </c>
      <c r="E202" s="375"/>
      <c r="F202" s="375"/>
      <c r="G202" s="376"/>
      <c r="H202" s="377" t="s">
        <v>99</v>
      </c>
      <c r="I202" s="375"/>
      <c r="J202" s="375"/>
      <c r="K202" s="376"/>
      <c r="L202" s="395"/>
      <c r="M202" s="395"/>
      <c r="N202" s="399"/>
      <c r="O202" s="399"/>
      <c r="P202" s="399"/>
      <c r="Q202" s="399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 s="60"/>
      <c r="AL202" s="60"/>
      <c r="AM202" s="60"/>
      <c r="AN202" s="60"/>
      <c r="AO202" s="60"/>
      <c r="AP202" s="60"/>
      <c r="AQ202" s="60"/>
      <c r="AR202" s="60"/>
      <c r="AS202" s="60"/>
      <c r="AT202" s="60"/>
      <c r="AU202" s="60"/>
      <c r="AV202" s="60"/>
      <c r="AW202" s="60"/>
      <c r="AX202" s="60"/>
      <c r="AY202" s="60"/>
      <c r="AZ202" s="60"/>
      <c r="BA202" s="60"/>
      <c r="BB202" s="60"/>
    </row>
    <row r="203" spans="1:54" x14ac:dyDescent="0.2">
      <c r="B203" s="119"/>
      <c r="C203" s="68" t="s">
        <v>105</v>
      </c>
      <c r="D203" s="77">
        <v>0</v>
      </c>
      <c r="E203" s="78">
        <v>0</v>
      </c>
      <c r="F203" s="78">
        <v>0</v>
      </c>
      <c r="G203" s="79">
        <v>0</v>
      </c>
      <c r="H203" s="120">
        <v>0</v>
      </c>
      <c r="I203" s="121">
        <v>0</v>
      </c>
      <c r="J203" s="121">
        <v>0</v>
      </c>
      <c r="K203" s="122">
        <v>0</v>
      </c>
      <c r="L203" s="393"/>
      <c r="M203" s="393"/>
      <c r="R203" s="60">
        <v>470</v>
      </c>
      <c r="T203" s="60">
        <v>470</v>
      </c>
    </row>
    <row r="204" spans="1:54" x14ac:dyDescent="0.2">
      <c r="B204" s="119"/>
      <c r="C204" s="70" t="s">
        <v>115</v>
      </c>
      <c r="D204" s="112">
        <v>0</v>
      </c>
      <c r="E204" s="113">
        <v>0</v>
      </c>
      <c r="F204" s="113">
        <v>0</v>
      </c>
      <c r="G204" s="114">
        <v>0</v>
      </c>
      <c r="H204" s="115">
        <v>0</v>
      </c>
      <c r="I204" s="116">
        <v>0</v>
      </c>
      <c r="J204" s="116">
        <v>0</v>
      </c>
      <c r="K204" s="117">
        <v>0</v>
      </c>
      <c r="L204" s="393"/>
      <c r="M204" s="393"/>
    </row>
    <row r="205" spans="1:54" x14ac:dyDescent="0.2">
      <c r="B205" s="119" t="s">
        <v>109</v>
      </c>
      <c r="C205" s="70" t="s">
        <v>110</v>
      </c>
      <c r="D205" s="77">
        <v>0</v>
      </c>
      <c r="E205" s="78">
        <v>0</v>
      </c>
      <c r="F205" s="78">
        <v>0</v>
      </c>
      <c r="G205" s="79">
        <v>0</v>
      </c>
      <c r="H205" s="80">
        <v>0</v>
      </c>
      <c r="I205" s="81">
        <v>0</v>
      </c>
      <c r="J205" s="81">
        <v>0</v>
      </c>
      <c r="K205" s="82">
        <v>0</v>
      </c>
      <c r="L205" s="393"/>
      <c r="M205" s="393"/>
      <c r="R205" s="60">
        <v>485</v>
      </c>
      <c r="T205" s="60">
        <v>485</v>
      </c>
    </row>
    <row r="206" spans="1:54" x14ac:dyDescent="0.2">
      <c r="B206" s="119"/>
      <c r="C206" s="70" t="s">
        <v>111</v>
      </c>
      <c r="D206" s="77">
        <v>0</v>
      </c>
      <c r="E206" s="78">
        <v>0</v>
      </c>
      <c r="F206" s="78">
        <v>0</v>
      </c>
      <c r="G206" s="79">
        <v>0</v>
      </c>
      <c r="H206" s="80">
        <v>0</v>
      </c>
      <c r="I206" s="81">
        <v>0</v>
      </c>
      <c r="J206" s="81">
        <v>0</v>
      </c>
      <c r="K206" s="82">
        <v>0</v>
      </c>
      <c r="L206" s="393"/>
      <c r="M206" s="393"/>
      <c r="R206" s="60">
        <v>486</v>
      </c>
      <c r="T206" s="60">
        <v>486</v>
      </c>
    </row>
    <row r="207" spans="1:54" x14ac:dyDescent="0.2">
      <c r="A207" s="57">
        <v>16</v>
      </c>
      <c r="B207" s="119"/>
      <c r="C207" s="70" t="s">
        <v>45</v>
      </c>
      <c r="D207" s="77">
        <v>0</v>
      </c>
      <c r="E207" s="78">
        <v>0</v>
      </c>
      <c r="F207" s="78">
        <v>0</v>
      </c>
      <c r="G207" s="79">
        <v>0</v>
      </c>
      <c r="H207" s="80">
        <v>0</v>
      </c>
      <c r="I207" s="81">
        <v>0</v>
      </c>
      <c r="J207" s="81">
        <v>0</v>
      </c>
      <c r="K207" s="82">
        <v>0</v>
      </c>
      <c r="L207" s="393"/>
      <c r="M207" s="393"/>
      <c r="R207" s="60">
        <v>487</v>
      </c>
      <c r="T207" s="60">
        <v>487</v>
      </c>
    </row>
    <row r="208" spans="1:54" x14ac:dyDescent="0.2">
      <c r="B208" s="119"/>
      <c r="C208" s="70" t="s">
        <v>46</v>
      </c>
      <c r="D208" s="77">
        <v>0</v>
      </c>
      <c r="E208" s="78">
        <v>0</v>
      </c>
      <c r="F208" s="78">
        <v>0</v>
      </c>
      <c r="G208" s="79">
        <v>0</v>
      </c>
      <c r="H208" s="80">
        <v>0</v>
      </c>
      <c r="I208" s="81">
        <v>0</v>
      </c>
      <c r="J208" s="81">
        <v>0</v>
      </c>
      <c r="K208" s="82">
        <v>0</v>
      </c>
      <c r="L208" s="393"/>
      <c r="M208" s="393"/>
      <c r="R208" s="60">
        <v>488</v>
      </c>
      <c r="T208" s="60">
        <v>488</v>
      </c>
    </row>
    <row r="209" spans="1:54" x14ac:dyDescent="0.2">
      <c r="B209" s="123" t="s">
        <v>113</v>
      </c>
      <c r="C209" s="91" t="s">
        <v>110</v>
      </c>
      <c r="D209" s="92">
        <v>0</v>
      </c>
      <c r="E209" s="93">
        <v>0</v>
      </c>
      <c r="F209" s="93">
        <v>0</v>
      </c>
      <c r="G209" s="94">
        <v>0</v>
      </c>
      <c r="H209" s="95">
        <v>0</v>
      </c>
      <c r="I209" s="96">
        <v>0</v>
      </c>
      <c r="J209" s="96">
        <v>0</v>
      </c>
      <c r="K209" s="97">
        <v>0</v>
      </c>
      <c r="L209" s="395"/>
      <c r="M209" s="395"/>
    </row>
    <row r="210" spans="1:54" x14ac:dyDescent="0.2">
      <c r="B210" s="123"/>
      <c r="C210" s="91" t="s">
        <v>111</v>
      </c>
      <c r="D210" s="92">
        <v>0</v>
      </c>
      <c r="E210" s="93">
        <v>0</v>
      </c>
      <c r="F210" s="93">
        <v>0</v>
      </c>
      <c r="G210" s="94">
        <v>0</v>
      </c>
      <c r="H210" s="95">
        <v>0</v>
      </c>
      <c r="I210" s="96">
        <v>0</v>
      </c>
      <c r="J210" s="96">
        <v>0</v>
      </c>
      <c r="K210" s="97">
        <v>0</v>
      </c>
      <c r="L210" s="395"/>
      <c r="M210" s="395"/>
    </row>
    <row r="211" spans="1:54" x14ac:dyDescent="0.2">
      <c r="B211" s="123"/>
      <c r="C211" s="91" t="s">
        <v>45</v>
      </c>
      <c r="D211" s="92">
        <v>0</v>
      </c>
      <c r="E211" s="93">
        <v>0</v>
      </c>
      <c r="F211" s="93">
        <v>0</v>
      </c>
      <c r="G211" s="94">
        <v>0</v>
      </c>
      <c r="H211" s="95">
        <v>0</v>
      </c>
      <c r="I211" s="96">
        <v>0</v>
      </c>
      <c r="J211" s="96">
        <v>0</v>
      </c>
      <c r="K211" s="97">
        <v>0</v>
      </c>
      <c r="L211" s="395"/>
      <c r="M211" s="395"/>
    </row>
    <row r="212" spans="1:54" x14ac:dyDescent="0.2">
      <c r="B212" s="124"/>
      <c r="C212" s="101" t="s">
        <v>46</v>
      </c>
      <c r="D212" s="102">
        <v>0</v>
      </c>
      <c r="E212" s="103">
        <v>0</v>
      </c>
      <c r="F212" s="103">
        <v>0</v>
      </c>
      <c r="G212" s="104">
        <v>0</v>
      </c>
      <c r="H212" s="105">
        <v>0</v>
      </c>
      <c r="I212" s="106">
        <v>0</v>
      </c>
      <c r="J212" s="106">
        <v>0</v>
      </c>
      <c r="K212" s="107">
        <v>0</v>
      </c>
      <c r="L212" s="395"/>
      <c r="M212" s="395"/>
    </row>
    <row r="213" spans="1:54" x14ac:dyDescent="0.2">
      <c r="B213" s="118"/>
      <c r="D213" s="89"/>
      <c r="E213" s="89"/>
      <c r="F213" s="89"/>
      <c r="G213" s="89"/>
      <c r="H213" s="89"/>
      <c r="I213" s="89"/>
      <c r="J213" s="89"/>
      <c r="K213" s="89"/>
      <c r="L213" s="394"/>
      <c r="M213" s="394"/>
    </row>
    <row r="214" spans="1:54" s="109" customFormat="1" ht="21" x14ac:dyDescent="0.2">
      <c r="A214" s="57"/>
      <c r="B214" s="110" t="s">
        <v>122</v>
      </c>
      <c r="C214" s="111"/>
      <c r="D214" s="374" t="s">
        <v>98</v>
      </c>
      <c r="E214" s="375"/>
      <c r="F214" s="375"/>
      <c r="G214" s="376"/>
      <c r="H214" s="377" t="s">
        <v>99</v>
      </c>
      <c r="I214" s="375"/>
      <c r="J214" s="375"/>
      <c r="K214" s="376"/>
      <c r="L214" s="395"/>
      <c r="M214" s="395"/>
      <c r="N214" s="399"/>
      <c r="O214" s="399"/>
      <c r="P214" s="399"/>
      <c r="Q214" s="399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  <c r="AQ214" s="60"/>
      <c r="AR214" s="60"/>
      <c r="AS214" s="60"/>
      <c r="AT214" s="60"/>
      <c r="AU214" s="60"/>
      <c r="AV214" s="60"/>
      <c r="AW214" s="60"/>
      <c r="AX214" s="60"/>
      <c r="AY214" s="60"/>
      <c r="AZ214" s="60"/>
      <c r="BA214" s="60"/>
      <c r="BB214" s="60"/>
    </row>
    <row r="215" spans="1:54" x14ac:dyDescent="0.2">
      <c r="B215" s="119"/>
      <c r="C215" s="68" t="s">
        <v>105</v>
      </c>
      <c r="D215" s="77">
        <v>0</v>
      </c>
      <c r="E215" s="78">
        <v>0</v>
      </c>
      <c r="F215" s="78">
        <v>0</v>
      </c>
      <c r="G215" s="79">
        <v>0</v>
      </c>
      <c r="H215" s="120">
        <v>0</v>
      </c>
      <c r="I215" s="121">
        <v>0</v>
      </c>
      <c r="J215" s="121">
        <v>0</v>
      </c>
      <c r="K215" s="122">
        <v>0</v>
      </c>
      <c r="L215" s="393"/>
      <c r="M215" s="393"/>
      <c r="R215" s="60">
        <v>497</v>
      </c>
      <c r="T215" s="60">
        <v>497</v>
      </c>
    </row>
    <row r="216" spans="1:54" x14ac:dyDescent="0.2">
      <c r="B216" s="119"/>
      <c r="C216" s="70" t="s">
        <v>115</v>
      </c>
      <c r="D216" s="112">
        <v>0</v>
      </c>
      <c r="E216" s="113">
        <v>0</v>
      </c>
      <c r="F216" s="113">
        <v>0</v>
      </c>
      <c r="G216" s="114">
        <v>0</v>
      </c>
      <c r="H216" s="115">
        <v>0</v>
      </c>
      <c r="I216" s="116">
        <v>0</v>
      </c>
      <c r="J216" s="116">
        <v>0</v>
      </c>
      <c r="K216" s="117">
        <v>0</v>
      </c>
      <c r="L216" s="393"/>
      <c r="M216" s="393"/>
    </row>
    <row r="217" spans="1:54" x14ac:dyDescent="0.2">
      <c r="B217" s="119" t="s">
        <v>109</v>
      </c>
      <c r="C217" s="70" t="s">
        <v>110</v>
      </c>
      <c r="D217" s="77">
        <v>0</v>
      </c>
      <c r="E217" s="78">
        <v>0</v>
      </c>
      <c r="F217" s="78">
        <v>0</v>
      </c>
      <c r="G217" s="79">
        <v>0</v>
      </c>
      <c r="H217" s="80">
        <v>0</v>
      </c>
      <c r="I217" s="81">
        <v>0</v>
      </c>
      <c r="J217" s="81">
        <v>0</v>
      </c>
      <c r="K217" s="82">
        <v>0</v>
      </c>
      <c r="L217" s="393"/>
      <c r="M217" s="393"/>
      <c r="R217" s="60">
        <v>512</v>
      </c>
      <c r="T217" s="60">
        <v>512</v>
      </c>
    </row>
    <row r="218" spans="1:54" x14ac:dyDescent="0.2">
      <c r="B218" s="119"/>
      <c r="C218" s="70" t="s">
        <v>111</v>
      </c>
      <c r="D218" s="77">
        <v>0</v>
      </c>
      <c r="E218" s="78">
        <v>0</v>
      </c>
      <c r="F218" s="78">
        <v>0</v>
      </c>
      <c r="G218" s="79">
        <v>0</v>
      </c>
      <c r="H218" s="80">
        <v>0</v>
      </c>
      <c r="I218" s="81">
        <v>0</v>
      </c>
      <c r="J218" s="81">
        <v>0</v>
      </c>
      <c r="K218" s="82">
        <v>0</v>
      </c>
      <c r="L218" s="393"/>
      <c r="M218" s="393"/>
      <c r="R218" s="60">
        <v>513</v>
      </c>
      <c r="T218" s="60">
        <v>513</v>
      </c>
    </row>
    <row r="219" spans="1:54" x14ac:dyDescent="0.2">
      <c r="A219" s="57">
        <v>17</v>
      </c>
      <c r="B219" s="119"/>
      <c r="C219" s="70" t="s">
        <v>45</v>
      </c>
      <c r="D219" s="77">
        <v>0</v>
      </c>
      <c r="E219" s="78">
        <v>0</v>
      </c>
      <c r="F219" s="78">
        <v>0</v>
      </c>
      <c r="G219" s="79">
        <v>0</v>
      </c>
      <c r="H219" s="80">
        <v>0</v>
      </c>
      <c r="I219" s="81">
        <v>0</v>
      </c>
      <c r="J219" s="81">
        <v>0</v>
      </c>
      <c r="K219" s="82">
        <v>0</v>
      </c>
      <c r="L219" s="393"/>
      <c r="M219" s="393"/>
      <c r="R219" s="60">
        <v>514</v>
      </c>
      <c r="T219" s="60">
        <v>514</v>
      </c>
    </row>
    <row r="220" spans="1:54" x14ac:dyDescent="0.2">
      <c r="B220" s="119"/>
      <c r="C220" s="70" t="s">
        <v>46</v>
      </c>
      <c r="D220" s="77">
        <v>0</v>
      </c>
      <c r="E220" s="78">
        <v>0</v>
      </c>
      <c r="F220" s="78">
        <v>0</v>
      </c>
      <c r="G220" s="79">
        <v>0</v>
      </c>
      <c r="H220" s="80">
        <v>0</v>
      </c>
      <c r="I220" s="81">
        <v>0</v>
      </c>
      <c r="J220" s="81">
        <v>0</v>
      </c>
      <c r="K220" s="82">
        <v>0</v>
      </c>
      <c r="L220" s="393"/>
      <c r="M220" s="393"/>
      <c r="R220" s="60">
        <v>515</v>
      </c>
      <c r="T220" s="60">
        <v>515</v>
      </c>
    </row>
    <row r="221" spans="1:54" x14ac:dyDescent="0.2">
      <c r="B221" s="123" t="s">
        <v>113</v>
      </c>
      <c r="C221" s="91" t="s">
        <v>110</v>
      </c>
      <c r="D221" s="92">
        <v>0</v>
      </c>
      <c r="E221" s="93">
        <v>0</v>
      </c>
      <c r="F221" s="93">
        <v>0</v>
      </c>
      <c r="G221" s="94">
        <v>0</v>
      </c>
      <c r="H221" s="95">
        <v>0</v>
      </c>
      <c r="I221" s="96">
        <v>0</v>
      </c>
      <c r="J221" s="96">
        <v>0</v>
      </c>
      <c r="K221" s="97">
        <v>0</v>
      </c>
      <c r="L221" s="395"/>
      <c r="M221" s="395"/>
    </row>
    <row r="222" spans="1:54" x14ac:dyDescent="0.2">
      <c r="B222" s="123"/>
      <c r="C222" s="91" t="s">
        <v>111</v>
      </c>
      <c r="D222" s="92">
        <v>0</v>
      </c>
      <c r="E222" s="93">
        <v>0</v>
      </c>
      <c r="F222" s="93">
        <v>0</v>
      </c>
      <c r="G222" s="94">
        <v>0</v>
      </c>
      <c r="H222" s="95">
        <v>0</v>
      </c>
      <c r="I222" s="96">
        <v>0</v>
      </c>
      <c r="J222" s="96">
        <v>0</v>
      </c>
      <c r="K222" s="97">
        <v>0</v>
      </c>
      <c r="L222" s="395"/>
      <c r="M222" s="395"/>
    </row>
    <row r="223" spans="1:54" x14ac:dyDescent="0.2">
      <c r="B223" s="123"/>
      <c r="C223" s="91" t="s">
        <v>45</v>
      </c>
      <c r="D223" s="92">
        <v>0</v>
      </c>
      <c r="E223" s="93">
        <v>0</v>
      </c>
      <c r="F223" s="93">
        <v>0</v>
      </c>
      <c r="G223" s="94">
        <v>0</v>
      </c>
      <c r="H223" s="95">
        <v>0</v>
      </c>
      <c r="I223" s="96">
        <v>0</v>
      </c>
      <c r="J223" s="96">
        <v>0</v>
      </c>
      <c r="K223" s="97">
        <v>0</v>
      </c>
      <c r="L223" s="395"/>
      <c r="M223" s="395"/>
    </row>
    <row r="224" spans="1:54" x14ac:dyDescent="0.2">
      <c r="B224" s="124"/>
      <c r="C224" s="101" t="s">
        <v>46</v>
      </c>
      <c r="D224" s="102">
        <v>0</v>
      </c>
      <c r="E224" s="103">
        <v>0</v>
      </c>
      <c r="F224" s="103">
        <v>0</v>
      </c>
      <c r="G224" s="104">
        <v>0</v>
      </c>
      <c r="H224" s="105">
        <v>0</v>
      </c>
      <c r="I224" s="106">
        <v>0</v>
      </c>
      <c r="J224" s="106">
        <v>0</v>
      </c>
      <c r="K224" s="107">
        <v>0</v>
      </c>
      <c r="L224" s="395"/>
      <c r="M224" s="395"/>
    </row>
    <row r="225" spans="1:54" x14ac:dyDescent="0.2">
      <c r="B225" s="118"/>
      <c r="D225" s="89"/>
      <c r="E225" s="89"/>
      <c r="F225" s="89"/>
      <c r="G225" s="89"/>
      <c r="H225" s="89"/>
      <c r="I225" s="89"/>
      <c r="J225" s="89"/>
      <c r="K225" s="89"/>
      <c r="L225" s="394"/>
      <c r="M225" s="394"/>
    </row>
    <row r="226" spans="1:54" s="109" customFormat="1" ht="21" x14ac:dyDescent="0.2">
      <c r="A226" s="57"/>
      <c r="B226" s="110" t="s">
        <v>122</v>
      </c>
      <c r="C226" s="111"/>
      <c r="D226" s="374" t="s">
        <v>98</v>
      </c>
      <c r="E226" s="375"/>
      <c r="F226" s="375"/>
      <c r="G226" s="376"/>
      <c r="H226" s="377" t="s">
        <v>99</v>
      </c>
      <c r="I226" s="375"/>
      <c r="J226" s="375"/>
      <c r="K226" s="376"/>
      <c r="L226" s="395"/>
      <c r="M226" s="395"/>
      <c r="N226" s="399"/>
      <c r="O226" s="399"/>
      <c r="P226" s="399"/>
      <c r="Q226" s="399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  <c r="AJ226" s="60"/>
      <c r="AK226" s="60"/>
      <c r="AL226" s="60"/>
      <c r="AM226" s="60"/>
      <c r="AN226" s="60"/>
      <c r="AO226" s="60"/>
      <c r="AP226" s="60"/>
      <c r="AQ226" s="60"/>
      <c r="AR226" s="60"/>
      <c r="AS226" s="60"/>
      <c r="AT226" s="60"/>
      <c r="AU226" s="60"/>
      <c r="AV226" s="60"/>
      <c r="AW226" s="60"/>
      <c r="AX226" s="60"/>
      <c r="AY226" s="60"/>
      <c r="AZ226" s="60"/>
      <c r="BA226" s="60"/>
      <c r="BB226" s="60"/>
    </row>
    <row r="227" spans="1:54" x14ac:dyDescent="0.2">
      <c r="B227" s="119"/>
      <c r="C227" s="68" t="s">
        <v>105</v>
      </c>
      <c r="D227" s="77">
        <v>0</v>
      </c>
      <c r="E227" s="78">
        <v>0</v>
      </c>
      <c r="F227" s="78">
        <v>0</v>
      </c>
      <c r="G227" s="79">
        <v>0</v>
      </c>
      <c r="H227" s="120">
        <v>0</v>
      </c>
      <c r="I227" s="121">
        <v>0</v>
      </c>
      <c r="J227" s="121">
        <v>0</v>
      </c>
      <c r="K227" s="122">
        <v>0</v>
      </c>
      <c r="L227" s="393"/>
      <c r="M227" s="393"/>
      <c r="R227" s="60">
        <v>524</v>
      </c>
      <c r="T227" s="60">
        <v>524</v>
      </c>
    </row>
    <row r="228" spans="1:54" x14ac:dyDescent="0.2">
      <c r="B228" s="119"/>
      <c r="C228" s="70" t="s">
        <v>115</v>
      </c>
      <c r="D228" s="112">
        <v>0</v>
      </c>
      <c r="E228" s="113">
        <v>0</v>
      </c>
      <c r="F228" s="113">
        <v>0</v>
      </c>
      <c r="G228" s="114">
        <v>0</v>
      </c>
      <c r="H228" s="115">
        <v>0</v>
      </c>
      <c r="I228" s="116">
        <v>0</v>
      </c>
      <c r="J228" s="116">
        <v>0</v>
      </c>
      <c r="K228" s="117">
        <v>0</v>
      </c>
      <c r="L228" s="393"/>
      <c r="M228" s="393"/>
    </row>
    <row r="229" spans="1:54" x14ac:dyDescent="0.2">
      <c r="B229" s="119" t="s">
        <v>109</v>
      </c>
      <c r="C229" s="70" t="s">
        <v>110</v>
      </c>
      <c r="D229" s="77">
        <v>0</v>
      </c>
      <c r="E229" s="78">
        <v>0</v>
      </c>
      <c r="F229" s="78">
        <v>0</v>
      </c>
      <c r="G229" s="79">
        <v>0</v>
      </c>
      <c r="H229" s="80">
        <v>0</v>
      </c>
      <c r="I229" s="81">
        <v>0</v>
      </c>
      <c r="J229" s="81">
        <v>0</v>
      </c>
      <c r="K229" s="82">
        <v>0</v>
      </c>
      <c r="L229" s="393"/>
      <c r="M229" s="393"/>
      <c r="R229" s="60">
        <v>539</v>
      </c>
      <c r="T229" s="60">
        <v>539</v>
      </c>
    </row>
    <row r="230" spans="1:54" x14ac:dyDescent="0.2">
      <c r="B230" s="119"/>
      <c r="C230" s="70" t="s">
        <v>111</v>
      </c>
      <c r="D230" s="77">
        <v>0</v>
      </c>
      <c r="E230" s="78">
        <v>0</v>
      </c>
      <c r="F230" s="78">
        <v>0</v>
      </c>
      <c r="G230" s="79">
        <v>0</v>
      </c>
      <c r="H230" s="80">
        <v>0</v>
      </c>
      <c r="I230" s="81">
        <v>0</v>
      </c>
      <c r="J230" s="81">
        <v>0</v>
      </c>
      <c r="K230" s="82">
        <v>0</v>
      </c>
      <c r="L230" s="393"/>
      <c r="M230" s="393"/>
      <c r="R230" s="60">
        <v>540</v>
      </c>
      <c r="T230" s="60">
        <v>540</v>
      </c>
    </row>
    <row r="231" spans="1:54" x14ac:dyDescent="0.2">
      <c r="A231" s="57">
        <v>18</v>
      </c>
      <c r="B231" s="119"/>
      <c r="C231" s="70" t="s">
        <v>45</v>
      </c>
      <c r="D231" s="77">
        <v>0</v>
      </c>
      <c r="E231" s="78">
        <v>0</v>
      </c>
      <c r="F231" s="78">
        <v>0</v>
      </c>
      <c r="G231" s="79">
        <v>0</v>
      </c>
      <c r="H231" s="80">
        <v>0</v>
      </c>
      <c r="I231" s="81">
        <v>0</v>
      </c>
      <c r="J231" s="81">
        <v>0</v>
      </c>
      <c r="K231" s="82">
        <v>0</v>
      </c>
      <c r="L231" s="393"/>
      <c r="M231" s="393"/>
      <c r="R231" s="60">
        <v>541</v>
      </c>
      <c r="T231" s="60">
        <v>541</v>
      </c>
    </row>
    <row r="232" spans="1:54" x14ac:dyDescent="0.2">
      <c r="B232" s="119"/>
      <c r="C232" s="70" t="s">
        <v>46</v>
      </c>
      <c r="D232" s="77">
        <v>0</v>
      </c>
      <c r="E232" s="78">
        <v>0</v>
      </c>
      <c r="F232" s="78">
        <v>0</v>
      </c>
      <c r="G232" s="79">
        <v>0</v>
      </c>
      <c r="H232" s="80">
        <v>0</v>
      </c>
      <c r="I232" s="81">
        <v>0</v>
      </c>
      <c r="J232" s="81">
        <v>0</v>
      </c>
      <c r="K232" s="82">
        <v>0</v>
      </c>
      <c r="L232" s="393"/>
      <c r="M232" s="393"/>
      <c r="R232" s="60">
        <v>542</v>
      </c>
      <c r="T232" s="60">
        <v>542</v>
      </c>
    </row>
    <row r="233" spans="1:54" x14ac:dyDescent="0.2">
      <c r="B233" s="123" t="s">
        <v>113</v>
      </c>
      <c r="C233" s="91" t="s">
        <v>110</v>
      </c>
      <c r="D233" s="92">
        <v>0</v>
      </c>
      <c r="E233" s="93">
        <v>0</v>
      </c>
      <c r="F233" s="93">
        <v>0</v>
      </c>
      <c r="G233" s="94">
        <v>0</v>
      </c>
      <c r="H233" s="95">
        <v>0</v>
      </c>
      <c r="I233" s="96">
        <v>0</v>
      </c>
      <c r="J233" s="96">
        <v>0</v>
      </c>
      <c r="K233" s="97">
        <v>0</v>
      </c>
      <c r="L233" s="395"/>
      <c r="M233" s="395"/>
    </row>
    <row r="234" spans="1:54" x14ac:dyDescent="0.2">
      <c r="B234" s="123"/>
      <c r="C234" s="91" t="s">
        <v>111</v>
      </c>
      <c r="D234" s="92">
        <v>0</v>
      </c>
      <c r="E234" s="93">
        <v>0</v>
      </c>
      <c r="F234" s="93">
        <v>0</v>
      </c>
      <c r="G234" s="94">
        <v>0</v>
      </c>
      <c r="H234" s="95">
        <v>0</v>
      </c>
      <c r="I234" s="96">
        <v>0</v>
      </c>
      <c r="J234" s="96">
        <v>0</v>
      </c>
      <c r="K234" s="97">
        <v>0</v>
      </c>
      <c r="L234" s="395"/>
      <c r="M234" s="395"/>
    </row>
    <row r="235" spans="1:54" x14ac:dyDescent="0.2">
      <c r="B235" s="123"/>
      <c r="C235" s="91" t="s">
        <v>45</v>
      </c>
      <c r="D235" s="92">
        <v>0</v>
      </c>
      <c r="E235" s="93">
        <v>0</v>
      </c>
      <c r="F235" s="93">
        <v>0</v>
      </c>
      <c r="G235" s="94">
        <v>0</v>
      </c>
      <c r="H235" s="95">
        <v>0</v>
      </c>
      <c r="I235" s="96">
        <v>0</v>
      </c>
      <c r="J235" s="96">
        <v>0</v>
      </c>
      <c r="K235" s="97">
        <v>0</v>
      </c>
      <c r="L235" s="395"/>
      <c r="M235" s="395"/>
    </row>
    <row r="236" spans="1:54" x14ac:dyDescent="0.2">
      <c r="B236" s="124"/>
      <c r="C236" s="101" t="s">
        <v>46</v>
      </c>
      <c r="D236" s="102">
        <v>0</v>
      </c>
      <c r="E236" s="103">
        <v>0</v>
      </c>
      <c r="F236" s="103">
        <v>0</v>
      </c>
      <c r="G236" s="104">
        <v>0</v>
      </c>
      <c r="H236" s="105">
        <v>0</v>
      </c>
      <c r="I236" s="106">
        <v>0</v>
      </c>
      <c r="J236" s="106">
        <v>0</v>
      </c>
      <c r="K236" s="107">
        <v>0</v>
      </c>
      <c r="L236" s="395"/>
      <c r="M236" s="395"/>
    </row>
    <row r="237" spans="1:54" x14ac:dyDescent="0.2">
      <c r="B237" s="118"/>
      <c r="D237" s="89"/>
      <c r="E237" s="89"/>
      <c r="F237" s="89"/>
      <c r="G237" s="89"/>
      <c r="H237" s="89"/>
      <c r="I237" s="89"/>
      <c r="J237" s="89"/>
      <c r="K237" s="89"/>
      <c r="L237" s="394"/>
      <c r="M237" s="394"/>
    </row>
    <row r="238" spans="1:54" s="109" customFormat="1" ht="21" x14ac:dyDescent="0.2">
      <c r="A238" s="57"/>
      <c r="B238" s="110" t="s">
        <v>122</v>
      </c>
      <c r="C238" s="111"/>
      <c r="D238" s="374" t="s">
        <v>98</v>
      </c>
      <c r="E238" s="375"/>
      <c r="F238" s="375"/>
      <c r="G238" s="376"/>
      <c r="H238" s="377" t="s">
        <v>99</v>
      </c>
      <c r="I238" s="375"/>
      <c r="J238" s="375"/>
      <c r="K238" s="376"/>
      <c r="L238" s="395"/>
      <c r="M238" s="395"/>
      <c r="N238" s="399"/>
      <c r="O238" s="399"/>
      <c r="P238" s="399"/>
      <c r="Q238" s="399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  <c r="AL238" s="60"/>
      <c r="AM238" s="60"/>
      <c r="AN238" s="60"/>
      <c r="AO238" s="60"/>
      <c r="AP238" s="60"/>
      <c r="AQ238" s="60"/>
      <c r="AR238" s="60"/>
      <c r="AS238" s="60"/>
      <c r="AT238" s="60"/>
      <c r="AU238" s="60"/>
      <c r="AV238" s="60"/>
      <c r="AW238" s="60"/>
      <c r="AX238" s="60"/>
      <c r="AY238" s="60"/>
      <c r="AZ238" s="60"/>
      <c r="BA238" s="60"/>
      <c r="BB238" s="60"/>
    </row>
    <row r="239" spans="1:54" x14ac:dyDescent="0.2">
      <c r="B239" s="119"/>
      <c r="C239" s="68" t="s">
        <v>105</v>
      </c>
      <c r="D239" s="77">
        <v>0</v>
      </c>
      <c r="E239" s="78">
        <v>0</v>
      </c>
      <c r="F239" s="78">
        <v>0</v>
      </c>
      <c r="G239" s="79">
        <v>0</v>
      </c>
      <c r="H239" s="120">
        <v>0</v>
      </c>
      <c r="I239" s="121">
        <v>0</v>
      </c>
      <c r="J239" s="121">
        <v>0</v>
      </c>
      <c r="K239" s="122">
        <v>0</v>
      </c>
      <c r="L239" s="393"/>
      <c r="M239" s="393"/>
      <c r="R239" s="60">
        <v>551</v>
      </c>
      <c r="T239" s="60">
        <v>551</v>
      </c>
    </row>
    <row r="240" spans="1:54" x14ac:dyDescent="0.2">
      <c r="B240" s="119"/>
      <c r="C240" s="70" t="s">
        <v>115</v>
      </c>
      <c r="D240" s="112">
        <v>0</v>
      </c>
      <c r="E240" s="113">
        <v>0</v>
      </c>
      <c r="F240" s="113">
        <v>0</v>
      </c>
      <c r="G240" s="114">
        <v>0</v>
      </c>
      <c r="H240" s="115">
        <v>0</v>
      </c>
      <c r="I240" s="116">
        <v>0</v>
      </c>
      <c r="J240" s="116">
        <v>0</v>
      </c>
      <c r="K240" s="117">
        <v>0</v>
      </c>
      <c r="L240" s="393"/>
      <c r="M240" s="393"/>
    </row>
    <row r="241" spans="1:54" x14ac:dyDescent="0.2">
      <c r="B241" s="119" t="s">
        <v>109</v>
      </c>
      <c r="C241" s="70" t="s">
        <v>110</v>
      </c>
      <c r="D241" s="77">
        <v>0</v>
      </c>
      <c r="E241" s="78">
        <v>0</v>
      </c>
      <c r="F241" s="78">
        <v>0</v>
      </c>
      <c r="G241" s="79">
        <v>0</v>
      </c>
      <c r="H241" s="80">
        <v>0</v>
      </c>
      <c r="I241" s="81">
        <v>0</v>
      </c>
      <c r="J241" s="81">
        <v>0</v>
      </c>
      <c r="K241" s="82">
        <v>0</v>
      </c>
      <c r="L241" s="393"/>
      <c r="M241" s="393"/>
      <c r="R241" s="60">
        <v>566</v>
      </c>
      <c r="T241" s="60">
        <v>566</v>
      </c>
    </row>
    <row r="242" spans="1:54" x14ac:dyDescent="0.2">
      <c r="B242" s="119"/>
      <c r="C242" s="70" t="s">
        <v>111</v>
      </c>
      <c r="D242" s="77">
        <v>0</v>
      </c>
      <c r="E242" s="78">
        <v>0</v>
      </c>
      <c r="F242" s="78">
        <v>0</v>
      </c>
      <c r="G242" s="79">
        <v>0</v>
      </c>
      <c r="H242" s="80">
        <v>0</v>
      </c>
      <c r="I242" s="81">
        <v>0</v>
      </c>
      <c r="J242" s="81">
        <v>0</v>
      </c>
      <c r="K242" s="82">
        <v>0</v>
      </c>
      <c r="L242" s="393"/>
      <c r="M242" s="393"/>
      <c r="R242" s="60">
        <v>567</v>
      </c>
      <c r="T242" s="60">
        <v>567</v>
      </c>
    </row>
    <row r="243" spans="1:54" x14ac:dyDescent="0.2">
      <c r="A243" s="57">
        <v>19</v>
      </c>
      <c r="B243" s="119"/>
      <c r="C243" s="70" t="s">
        <v>45</v>
      </c>
      <c r="D243" s="77">
        <v>0</v>
      </c>
      <c r="E243" s="78">
        <v>0</v>
      </c>
      <c r="F243" s="78">
        <v>0</v>
      </c>
      <c r="G243" s="79">
        <v>0</v>
      </c>
      <c r="H243" s="80">
        <v>0</v>
      </c>
      <c r="I243" s="81">
        <v>0</v>
      </c>
      <c r="J243" s="81">
        <v>0</v>
      </c>
      <c r="K243" s="82">
        <v>0</v>
      </c>
      <c r="L243" s="393"/>
      <c r="M243" s="393"/>
      <c r="R243" s="60">
        <v>568</v>
      </c>
      <c r="T243" s="60">
        <v>568</v>
      </c>
    </row>
    <row r="244" spans="1:54" x14ac:dyDescent="0.2">
      <c r="B244" s="119"/>
      <c r="C244" s="70" t="s">
        <v>46</v>
      </c>
      <c r="D244" s="77">
        <v>0</v>
      </c>
      <c r="E244" s="78">
        <v>0</v>
      </c>
      <c r="F244" s="78">
        <v>0</v>
      </c>
      <c r="G244" s="79">
        <v>0</v>
      </c>
      <c r="H244" s="80">
        <v>0</v>
      </c>
      <c r="I244" s="81">
        <v>0</v>
      </c>
      <c r="J244" s="81">
        <v>0</v>
      </c>
      <c r="K244" s="82">
        <v>0</v>
      </c>
      <c r="L244" s="393"/>
      <c r="M244" s="393"/>
      <c r="R244" s="60">
        <v>569</v>
      </c>
      <c r="T244" s="60">
        <v>569</v>
      </c>
    </row>
    <row r="245" spans="1:54" x14ac:dyDescent="0.2">
      <c r="B245" s="123" t="s">
        <v>113</v>
      </c>
      <c r="C245" s="91" t="s">
        <v>110</v>
      </c>
      <c r="D245" s="92">
        <v>0</v>
      </c>
      <c r="E245" s="93">
        <v>0</v>
      </c>
      <c r="F245" s="93">
        <v>0</v>
      </c>
      <c r="G245" s="94">
        <v>0</v>
      </c>
      <c r="H245" s="95">
        <v>0</v>
      </c>
      <c r="I245" s="96">
        <v>0</v>
      </c>
      <c r="J245" s="96">
        <v>0</v>
      </c>
      <c r="K245" s="97">
        <v>0</v>
      </c>
      <c r="L245" s="395"/>
      <c r="M245" s="395"/>
    </row>
    <row r="246" spans="1:54" x14ac:dyDescent="0.2">
      <c r="B246" s="123"/>
      <c r="C246" s="91" t="s">
        <v>111</v>
      </c>
      <c r="D246" s="92">
        <v>0</v>
      </c>
      <c r="E246" s="93">
        <v>0</v>
      </c>
      <c r="F246" s="93">
        <v>0</v>
      </c>
      <c r="G246" s="94">
        <v>0</v>
      </c>
      <c r="H246" s="95">
        <v>0</v>
      </c>
      <c r="I246" s="96">
        <v>0</v>
      </c>
      <c r="J246" s="96">
        <v>0</v>
      </c>
      <c r="K246" s="97">
        <v>0</v>
      </c>
      <c r="L246" s="395"/>
      <c r="M246" s="395"/>
    </row>
    <row r="247" spans="1:54" x14ac:dyDescent="0.2">
      <c r="B247" s="123"/>
      <c r="C247" s="91" t="s">
        <v>45</v>
      </c>
      <c r="D247" s="92">
        <v>0</v>
      </c>
      <c r="E247" s="93">
        <v>0</v>
      </c>
      <c r="F247" s="93">
        <v>0</v>
      </c>
      <c r="G247" s="94">
        <v>0</v>
      </c>
      <c r="H247" s="95">
        <v>0</v>
      </c>
      <c r="I247" s="96">
        <v>0</v>
      </c>
      <c r="J247" s="96">
        <v>0</v>
      </c>
      <c r="K247" s="97">
        <v>0</v>
      </c>
      <c r="L247" s="395"/>
      <c r="M247" s="395"/>
    </row>
    <row r="248" spans="1:54" x14ac:dyDescent="0.2">
      <c r="B248" s="124"/>
      <c r="C248" s="101" t="s">
        <v>46</v>
      </c>
      <c r="D248" s="102">
        <v>0</v>
      </c>
      <c r="E248" s="103">
        <v>0</v>
      </c>
      <c r="F248" s="103">
        <v>0</v>
      </c>
      <c r="G248" s="104">
        <v>0</v>
      </c>
      <c r="H248" s="105">
        <v>0</v>
      </c>
      <c r="I248" s="106">
        <v>0</v>
      </c>
      <c r="J248" s="106">
        <v>0</v>
      </c>
      <c r="K248" s="107">
        <v>0</v>
      </c>
      <c r="L248" s="395"/>
      <c r="M248" s="395"/>
    </row>
    <row r="249" spans="1:54" x14ac:dyDescent="0.2">
      <c r="B249" s="118"/>
      <c r="D249" s="89"/>
      <c r="E249" s="89"/>
      <c r="F249" s="89"/>
      <c r="G249" s="89"/>
      <c r="H249" s="89"/>
      <c r="I249" s="89"/>
      <c r="J249" s="89"/>
      <c r="K249" s="89"/>
      <c r="L249" s="394"/>
      <c r="M249" s="394"/>
    </row>
    <row r="250" spans="1:54" s="109" customFormat="1" ht="21" x14ac:dyDescent="0.2">
      <c r="A250" s="125"/>
      <c r="B250" s="110" t="s">
        <v>122</v>
      </c>
      <c r="C250" s="111"/>
      <c r="D250" s="374" t="s">
        <v>98</v>
      </c>
      <c r="E250" s="375"/>
      <c r="F250" s="375"/>
      <c r="G250" s="376"/>
      <c r="H250" s="377" t="s">
        <v>99</v>
      </c>
      <c r="I250" s="375"/>
      <c r="J250" s="375"/>
      <c r="K250" s="376"/>
      <c r="L250" s="395"/>
      <c r="M250" s="395"/>
      <c r="N250" s="399"/>
      <c r="O250" s="399"/>
      <c r="P250" s="399"/>
      <c r="Q250" s="399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  <c r="AJ250" s="60"/>
      <c r="AK250" s="60"/>
      <c r="AL250" s="60"/>
      <c r="AM250" s="60"/>
      <c r="AN250" s="60"/>
      <c r="AO250" s="60"/>
      <c r="AP250" s="60"/>
      <c r="AQ250" s="60"/>
      <c r="AR250" s="60"/>
      <c r="AS250" s="60"/>
      <c r="AT250" s="60"/>
      <c r="AU250" s="60"/>
      <c r="AV250" s="60"/>
      <c r="AW250" s="60"/>
      <c r="AX250" s="60"/>
      <c r="AY250" s="60"/>
      <c r="AZ250" s="60"/>
      <c r="BA250" s="60"/>
      <c r="BB250" s="60"/>
    </row>
    <row r="251" spans="1:54" x14ac:dyDescent="0.2">
      <c r="A251" s="125"/>
      <c r="B251" s="119"/>
      <c r="C251" s="68" t="s">
        <v>105</v>
      </c>
      <c r="D251" s="77">
        <v>0</v>
      </c>
      <c r="E251" s="78">
        <v>0</v>
      </c>
      <c r="F251" s="78">
        <v>0</v>
      </c>
      <c r="G251" s="79">
        <v>0</v>
      </c>
      <c r="H251" s="120">
        <v>0</v>
      </c>
      <c r="I251" s="121">
        <v>0</v>
      </c>
      <c r="J251" s="121">
        <v>0</v>
      </c>
      <c r="K251" s="122">
        <v>0</v>
      </c>
      <c r="L251" s="393"/>
      <c r="M251" s="393"/>
      <c r="R251" s="60">
        <v>578</v>
      </c>
      <c r="T251" s="60">
        <v>578</v>
      </c>
    </row>
    <row r="252" spans="1:54" x14ac:dyDescent="0.2">
      <c r="A252" s="125"/>
      <c r="B252" s="119"/>
      <c r="C252" s="70" t="s">
        <v>115</v>
      </c>
      <c r="D252" s="112">
        <v>0</v>
      </c>
      <c r="E252" s="113">
        <v>0</v>
      </c>
      <c r="F252" s="113">
        <v>0</v>
      </c>
      <c r="G252" s="114">
        <v>0</v>
      </c>
      <c r="H252" s="115">
        <v>0</v>
      </c>
      <c r="I252" s="116">
        <v>0</v>
      </c>
      <c r="J252" s="116">
        <v>0</v>
      </c>
      <c r="K252" s="117">
        <v>0</v>
      </c>
      <c r="L252" s="393"/>
      <c r="M252" s="393"/>
    </row>
    <row r="253" spans="1:54" x14ac:dyDescent="0.2">
      <c r="A253" s="125"/>
      <c r="B253" s="119" t="s">
        <v>109</v>
      </c>
      <c r="C253" s="70" t="s">
        <v>110</v>
      </c>
      <c r="D253" s="77">
        <v>0</v>
      </c>
      <c r="E253" s="78">
        <v>0</v>
      </c>
      <c r="F253" s="78">
        <v>0</v>
      </c>
      <c r="G253" s="79">
        <v>0</v>
      </c>
      <c r="H253" s="80">
        <v>0</v>
      </c>
      <c r="I253" s="81">
        <v>0</v>
      </c>
      <c r="J253" s="81">
        <v>0</v>
      </c>
      <c r="K253" s="82">
        <v>0</v>
      </c>
      <c r="L253" s="393"/>
      <c r="M253" s="393"/>
      <c r="R253" s="60">
        <v>593</v>
      </c>
      <c r="T253" s="60">
        <v>593</v>
      </c>
    </row>
    <row r="254" spans="1:54" x14ac:dyDescent="0.2">
      <c r="A254" s="125"/>
      <c r="B254" s="119"/>
      <c r="C254" s="70" t="s">
        <v>111</v>
      </c>
      <c r="D254" s="77">
        <v>0</v>
      </c>
      <c r="E254" s="78">
        <v>0</v>
      </c>
      <c r="F254" s="78">
        <v>0</v>
      </c>
      <c r="G254" s="79">
        <v>0</v>
      </c>
      <c r="H254" s="80">
        <v>0</v>
      </c>
      <c r="I254" s="81">
        <v>0</v>
      </c>
      <c r="J254" s="81">
        <v>0</v>
      </c>
      <c r="K254" s="82">
        <v>0</v>
      </c>
      <c r="L254" s="393"/>
      <c r="M254" s="393"/>
      <c r="R254" s="60">
        <v>594</v>
      </c>
      <c r="T254" s="60">
        <v>594</v>
      </c>
    </row>
    <row r="255" spans="1:54" x14ac:dyDescent="0.2">
      <c r="A255" s="125">
        <v>20</v>
      </c>
      <c r="B255" s="119"/>
      <c r="C255" s="70" t="s">
        <v>45</v>
      </c>
      <c r="D255" s="77">
        <v>0</v>
      </c>
      <c r="E255" s="78">
        <v>0</v>
      </c>
      <c r="F255" s="78">
        <v>0</v>
      </c>
      <c r="G255" s="79">
        <v>0</v>
      </c>
      <c r="H255" s="80">
        <v>0</v>
      </c>
      <c r="I255" s="81">
        <v>0</v>
      </c>
      <c r="J255" s="81">
        <v>0</v>
      </c>
      <c r="K255" s="82">
        <v>0</v>
      </c>
      <c r="L255" s="393"/>
      <c r="M255" s="393"/>
      <c r="R255" s="60">
        <v>595</v>
      </c>
      <c r="T255" s="60">
        <v>595</v>
      </c>
    </row>
    <row r="256" spans="1:54" x14ac:dyDescent="0.2">
      <c r="A256" s="125"/>
      <c r="B256" s="119"/>
      <c r="C256" s="70" t="s">
        <v>46</v>
      </c>
      <c r="D256" s="77">
        <v>0</v>
      </c>
      <c r="E256" s="78">
        <v>0</v>
      </c>
      <c r="F256" s="78">
        <v>0</v>
      </c>
      <c r="G256" s="79">
        <v>0</v>
      </c>
      <c r="H256" s="80">
        <v>0</v>
      </c>
      <c r="I256" s="81">
        <v>0</v>
      </c>
      <c r="J256" s="81">
        <v>0</v>
      </c>
      <c r="K256" s="82">
        <v>0</v>
      </c>
      <c r="L256" s="393"/>
      <c r="M256" s="393"/>
      <c r="R256" s="60">
        <v>596</v>
      </c>
      <c r="T256" s="60">
        <v>596</v>
      </c>
    </row>
    <row r="257" spans="1:20" x14ac:dyDescent="0.2">
      <c r="A257" s="125"/>
      <c r="B257" s="123" t="s">
        <v>113</v>
      </c>
      <c r="C257" s="91" t="s">
        <v>110</v>
      </c>
      <c r="D257" s="92">
        <v>0</v>
      </c>
      <c r="E257" s="93">
        <v>0</v>
      </c>
      <c r="F257" s="93">
        <v>0</v>
      </c>
      <c r="G257" s="94">
        <v>0</v>
      </c>
      <c r="H257" s="95">
        <v>0</v>
      </c>
      <c r="I257" s="96">
        <v>0</v>
      </c>
      <c r="J257" s="96">
        <v>0</v>
      </c>
      <c r="K257" s="97">
        <v>0</v>
      </c>
      <c r="L257" s="395"/>
      <c r="M257" s="395"/>
    </row>
    <row r="258" spans="1:20" x14ac:dyDescent="0.2">
      <c r="A258" s="125"/>
      <c r="B258" s="123"/>
      <c r="C258" s="91" t="s">
        <v>111</v>
      </c>
      <c r="D258" s="92">
        <v>0</v>
      </c>
      <c r="E258" s="93">
        <v>0</v>
      </c>
      <c r="F258" s="93">
        <v>0</v>
      </c>
      <c r="G258" s="94">
        <v>0</v>
      </c>
      <c r="H258" s="95">
        <v>0</v>
      </c>
      <c r="I258" s="96">
        <v>0</v>
      </c>
      <c r="J258" s="96">
        <v>0</v>
      </c>
      <c r="K258" s="97">
        <v>0</v>
      </c>
      <c r="L258" s="395"/>
      <c r="M258" s="395"/>
    </row>
    <row r="259" spans="1:20" x14ac:dyDescent="0.2">
      <c r="A259" s="125"/>
      <c r="B259" s="123"/>
      <c r="C259" s="91" t="s">
        <v>45</v>
      </c>
      <c r="D259" s="92">
        <v>0</v>
      </c>
      <c r="E259" s="93">
        <v>0</v>
      </c>
      <c r="F259" s="93">
        <v>0</v>
      </c>
      <c r="G259" s="94">
        <v>0</v>
      </c>
      <c r="H259" s="95">
        <v>0</v>
      </c>
      <c r="I259" s="96">
        <v>0</v>
      </c>
      <c r="J259" s="96">
        <v>0</v>
      </c>
      <c r="K259" s="97">
        <v>0</v>
      </c>
      <c r="L259" s="395"/>
      <c r="M259" s="395"/>
    </row>
    <row r="260" spans="1:20" x14ac:dyDescent="0.2">
      <c r="A260" s="125"/>
      <c r="B260" s="124"/>
      <c r="C260" s="101" t="s">
        <v>46</v>
      </c>
      <c r="D260" s="102">
        <v>0</v>
      </c>
      <c r="E260" s="103">
        <v>0</v>
      </c>
      <c r="F260" s="103">
        <v>0</v>
      </c>
      <c r="G260" s="104">
        <v>0</v>
      </c>
      <c r="H260" s="105">
        <v>0</v>
      </c>
      <c r="I260" s="106">
        <v>0</v>
      </c>
      <c r="J260" s="106">
        <v>0</v>
      </c>
      <c r="K260" s="107">
        <v>0</v>
      </c>
      <c r="L260" s="395"/>
      <c r="M260" s="395"/>
    </row>
    <row r="261" spans="1:20" x14ac:dyDescent="0.2">
      <c r="A261" s="125"/>
      <c r="B261" s="108"/>
      <c r="C261" s="109"/>
      <c r="D261" s="89"/>
      <c r="E261" s="89"/>
      <c r="F261" s="89"/>
      <c r="G261" s="89"/>
      <c r="H261" s="89"/>
      <c r="I261" s="89"/>
      <c r="J261" s="89"/>
      <c r="K261" s="89"/>
      <c r="L261" s="395"/>
      <c r="M261" s="395"/>
    </row>
    <row r="262" spans="1:20" ht="22.5" customHeight="1" x14ac:dyDescent="0.35">
      <c r="A262" s="125"/>
      <c r="B262" s="364" t="s">
        <v>122</v>
      </c>
      <c r="C262" s="365"/>
      <c r="D262" s="366" t="s">
        <v>98</v>
      </c>
      <c r="E262" s="367"/>
      <c r="F262" s="367"/>
      <c r="G262" s="368"/>
      <c r="H262" s="369" t="s">
        <v>99</v>
      </c>
      <c r="I262" s="370"/>
      <c r="J262" s="370"/>
      <c r="K262" s="371"/>
      <c r="L262" s="394"/>
      <c r="M262" s="394"/>
    </row>
    <row r="263" spans="1:20" x14ac:dyDescent="0.2">
      <c r="A263" s="125"/>
      <c r="B263" s="67"/>
      <c r="C263" s="68" t="s">
        <v>105</v>
      </c>
      <c r="D263" s="126">
        <v>0</v>
      </c>
      <c r="E263" s="127">
        <v>0</v>
      </c>
      <c r="F263" s="127">
        <v>0</v>
      </c>
      <c r="G263" s="127">
        <v>0</v>
      </c>
      <c r="H263" s="120">
        <v>0</v>
      </c>
      <c r="I263" s="121">
        <v>0</v>
      </c>
      <c r="J263" s="121">
        <v>0</v>
      </c>
      <c r="K263" s="122">
        <v>0</v>
      </c>
      <c r="L263" s="393"/>
      <c r="M263" s="393"/>
      <c r="R263" s="60">
        <v>605</v>
      </c>
      <c r="T263" s="60">
        <v>605</v>
      </c>
    </row>
    <row r="264" spans="1:20" x14ac:dyDescent="0.2">
      <c r="A264" s="125"/>
      <c r="B264" s="69"/>
      <c r="C264" s="70" t="s">
        <v>115</v>
      </c>
      <c r="D264" s="112">
        <v>0</v>
      </c>
      <c r="E264" s="113">
        <v>0</v>
      </c>
      <c r="F264" s="113">
        <v>0</v>
      </c>
      <c r="G264" s="113">
        <v>0</v>
      </c>
      <c r="H264" s="115">
        <v>0</v>
      </c>
      <c r="I264" s="116">
        <v>0</v>
      </c>
      <c r="J264" s="116">
        <v>0</v>
      </c>
      <c r="K264" s="117">
        <v>0</v>
      </c>
      <c r="L264" s="393"/>
      <c r="M264" s="393"/>
    </row>
    <row r="265" spans="1:20" x14ac:dyDescent="0.2">
      <c r="A265" s="125"/>
      <c r="B265" s="69" t="s">
        <v>109</v>
      </c>
      <c r="C265" s="70" t="s">
        <v>110</v>
      </c>
      <c r="D265" s="77">
        <v>0</v>
      </c>
      <c r="E265" s="78">
        <v>0</v>
      </c>
      <c r="F265" s="78">
        <v>0</v>
      </c>
      <c r="G265" s="78">
        <v>0</v>
      </c>
      <c r="H265" s="80">
        <v>0</v>
      </c>
      <c r="I265" s="81">
        <v>0</v>
      </c>
      <c r="J265" s="81">
        <v>0</v>
      </c>
      <c r="K265" s="82">
        <v>0</v>
      </c>
      <c r="L265" s="393"/>
      <c r="M265" s="393"/>
      <c r="R265" s="60">
        <v>621</v>
      </c>
      <c r="T265" s="60">
        <v>621</v>
      </c>
    </row>
    <row r="266" spans="1:20" x14ac:dyDescent="0.2">
      <c r="A266" s="125"/>
      <c r="B266" s="69"/>
      <c r="C266" s="70" t="s">
        <v>111</v>
      </c>
      <c r="D266" s="77">
        <v>0</v>
      </c>
      <c r="E266" s="78">
        <v>0</v>
      </c>
      <c r="F266" s="78">
        <v>0</v>
      </c>
      <c r="G266" s="78">
        <v>0</v>
      </c>
      <c r="H266" s="80">
        <v>0</v>
      </c>
      <c r="I266" s="81">
        <v>0</v>
      </c>
      <c r="J266" s="81">
        <v>0</v>
      </c>
      <c r="K266" s="82">
        <v>0</v>
      </c>
      <c r="L266" s="393"/>
      <c r="M266" s="393"/>
      <c r="R266" s="60">
        <v>622</v>
      </c>
      <c r="T266" s="60">
        <v>622</v>
      </c>
    </row>
    <row r="267" spans="1:20" x14ac:dyDescent="0.2">
      <c r="A267" s="125">
        <v>21</v>
      </c>
      <c r="B267" s="69"/>
      <c r="C267" s="70" t="s">
        <v>45</v>
      </c>
      <c r="D267" s="77">
        <v>0</v>
      </c>
      <c r="E267" s="78">
        <v>0</v>
      </c>
      <c r="F267" s="78">
        <v>0</v>
      </c>
      <c r="G267" s="78">
        <v>0</v>
      </c>
      <c r="H267" s="80">
        <v>0</v>
      </c>
      <c r="I267" s="81">
        <v>0</v>
      </c>
      <c r="J267" s="81">
        <v>0</v>
      </c>
      <c r="K267" s="82">
        <v>0</v>
      </c>
      <c r="L267" s="393"/>
      <c r="M267" s="393"/>
      <c r="R267" s="60">
        <v>623</v>
      </c>
      <c r="T267" s="60">
        <v>623</v>
      </c>
    </row>
    <row r="268" spans="1:20" x14ac:dyDescent="0.2">
      <c r="A268" s="125"/>
      <c r="B268" s="69"/>
      <c r="C268" s="70" t="s">
        <v>46</v>
      </c>
      <c r="D268" s="77">
        <v>0</v>
      </c>
      <c r="E268" s="78">
        <v>0</v>
      </c>
      <c r="F268" s="78">
        <v>0</v>
      </c>
      <c r="G268" s="78">
        <v>0</v>
      </c>
      <c r="H268" s="80">
        <v>0</v>
      </c>
      <c r="I268" s="81">
        <v>0</v>
      </c>
      <c r="J268" s="81">
        <v>0</v>
      </c>
      <c r="K268" s="82">
        <v>0</v>
      </c>
      <c r="L268" s="393"/>
      <c r="M268" s="393"/>
      <c r="R268" s="60">
        <v>623</v>
      </c>
      <c r="T268" s="60">
        <v>623</v>
      </c>
    </row>
    <row r="269" spans="1:20" x14ac:dyDescent="0.2">
      <c r="A269" s="125"/>
      <c r="B269" s="90" t="s">
        <v>113</v>
      </c>
      <c r="C269" s="91" t="s">
        <v>110</v>
      </c>
      <c r="D269" s="92">
        <v>0</v>
      </c>
      <c r="E269" s="93">
        <v>0</v>
      </c>
      <c r="F269" s="93">
        <v>0</v>
      </c>
      <c r="G269" s="93">
        <v>0</v>
      </c>
      <c r="H269" s="95">
        <v>0</v>
      </c>
      <c r="I269" s="96">
        <v>0</v>
      </c>
      <c r="J269" s="96">
        <v>0</v>
      </c>
      <c r="K269" s="97">
        <v>0</v>
      </c>
      <c r="L269" s="395"/>
      <c r="M269" s="395"/>
    </row>
    <row r="270" spans="1:20" x14ac:dyDescent="0.2">
      <c r="A270" s="125"/>
      <c r="B270" s="90"/>
      <c r="C270" s="91" t="s">
        <v>111</v>
      </c>
      <c r="D270" s="92">
        <v>0</v>
      </c>
      <c r="E270" s="93">
        <v>0</v>
      </c>
      <c r="F270" s="93">
        <v>0</v>
      </c>
      <c r="G270" s="93">
        <v>0</v>
      </c>
      <c r="H270" s="95">
        <v>0</v>
      </c>
      <c r="I270" s="96">
        <v>0</v>
      </c>
      <c r="J270" s="96">
        <v>0</v>
      </c>
      <c r="K270" s="97">
        <v>0</v>
      </c>
      <c r="L270" s="395"/>
      <c r="M270" s="395"/>
    </row>
    <row r="271" spans="1:20" x14ac:dyDescent="0.2">
      <c r="A271" s="125"/>
      <c r="B271" s="90"/>
      <c r="C271" s="91" t="s">
        <v>45</v>
      </c>
      <c r="D271" s="92">
        <v>0</v>
      </c>
      <c r="E271" s="93">
        <v>0</v>
      </c>
      <c r="F271" s="93">
        <v>0</v>
      </c>
      <c r="G271" s="93">
        <v>0</v>
      </c>
      <c r="H271" s="95">
        <v>0</v>
      </c>
      <c r="I271" s="96">
        <v>0</v>
      </c>
      <c r="J271" s="96">
        <v>0</v>
      </c>
      <c r="K271" s="97">
        <v>0</v>
      </c>
      <c r="L271" s="395"/>
      <c r="M271" s="395"/>
    </row>
    <row r="272" spans="1:20" x14ac:dyDescent="0.2">
      <c r="A272" s="125"/>
      <c r="B272" s="100"/>
      <c r="C272" s="101" t="s">
        <v>46</v>
      </c>
      <c r="D272" s="102">
        <v>0</v>
      </c>
      <c r="E272" s="103">
        <v>0</v>
      </c>
      <c r="F272" s="103">
        <v>0</v>
      </c>
      <c r="G272" s="103">
        <v>0</v>
      </c>
      <c r="H272" s="105">
        <v>0</v>
      </c>
      <c r="I272" s="106">
        <v>0</v>
      </c>
      <c r="J272" s="106">
        <v>0</v>
      </c>
      <c r="K272" s="107">
        <v>0</v>
      </c>
      <c r="L272" s="395"/>
      <c r="M272" s="395"/>
    </row>
    <row r="273" spans="1:54" ht="13.5" customHeight="1" x14ac:dyDescent="0.2">
      <c r="A273" s="125"/>
      <c r="B273" s="128"/>
      <c r="C273" s="129"/>
      <c r="D273" s="362"/>
      <c r="E273" s="363"/>
      <c r="F273" s="363"/>
      <c r="G273" s="363"/>
      <c r="H273" s="362"/>
      <c r="I273" s="363"/>
      <c r="J273" s="363"/>
      <c r="K273" s="363"/>
      <c r="L273" s="393"/>
      <c r="M273" s="393"/>
    </row>
    <row r="274" spans="1:54" s="109" customFormat="1" ht="21" x14ac:dyDescent="0.35">
      <c r="A274" s="125"/>
      <c r="B274" s="364" t="s">
        <v>122</v>
      </c>
      <c r="C274" s="365"/>
      <c r="D274" s="366" t="s">
        <v>98</v>
      </c>
      <c r="E274" s="367"/>
      <c r="F274" s="367"/>
      <c r="G274" s="368"/>
      <c r="H274" s="369" t="s">
        <v>99</v>
      </c>
      <c r="I274" s="370"/>
      <c r="J274" s="370"/>
      <c r="K274" s="371"/>
      <c r="L274" s="400"/>
      <c r="M274" s="400"/>
      <c r="N274" s="399"/>
      <c r="O274" s="399"/>
      <c r="P274" s="399"/>
      <c r="Q274" s="399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  <c r="AJ274" s="60"/>
      <c r="AK274" s="60"/>
      <c r="AL274" s="60"/>
      <c r="AM274" s="60"/>
      <c r="AN274" s="60"/>
      <c r="AO274" s="60"/>
      <c r="AP274" s="60"/>
      <c r="AQ274" s="60"/>
      <c r="AR274" s="60"/>
      <c r="AS274" s="60"/>
      <c r="AT274" s="60"/>
      <c r="AU274" s="60"/>
      <c r="AV274" s="60"/>
      <c r="AW274" s="60"/>
      <c r="AX274" s="60"/>
      <c r="AY274" s="60"/>
      <c r="AZ274" s="60"/>
      <c r="BA274" s="60"/>
      <c r="BB274" s="60"/>
    </row>
    <row r="275" spans="1:54" x14ac:dyDescent="0.2">
      <c r="B275" s="67"/>
      <c r="C275" s="68" t="s">
        <v>105</v>
      </c>
      <c r="D275" s="126">
        <v>0</v>
      </c>
      <c r="E275" s="127">
        <v>0</v>
      </c>
      <c r="F275" s="127">
        <v>0</v>
      </c>
      <c r="G275" s="127">
        <v>0</v>
      </c>
      <c r="H275" s="120">
        <v>0</v>
      </c>
      <c r="I275" s="121">
        <v>0</v>
      </c>
      <c r="J275" s="121">
        <v>0</v>
      </c>
      <c r="K275" s="122">
        <v>0</v>
      </c>
      <c r="L275" s="393"/>
      <c r="M275" s="393"/>
      <c r="R275" s="60">
        <v>632</v>
      </c>
      <c r="T275" s="60">
        <v>632</v>
      </c>
    </row>
    <row r="276" spans="1:54" x14ac:dyDescent="0.2">
      <c r="B276" s="69"/>
      <c r="C276" s="70" t="s">
        <v>115</v>
      </c>
      <c r="D276" s="112">
        <v>0</v>
      </c>
      <c r="E276" s="113">
        <v>0</v>
      </c>
      <c r="F276" s="113">
        <v>0</v>
      </c>
      <c r="G276" s="113">
        <v>0</v>
      </c>
      <c r="H276" s="115">
        <v>0</v>
      </c>
      <c r="I276" s="116">
        <v>0</v>
      </c>
      <c r="J276" s="116">
        <v>0</v>
      </c>
      <c r="K276" s="117">
        <v>0</v>
      </c>
      <c r="L276" s="393"/>
      <c r="M276" s="393"/>
    </row>
    <row r="277" spans="1:54" x14ac:dyDescent="0.2">
      <c r="B277" s="69" t="s">
        <v>109</v>
      </c>
      <c r="C277" s="70" t="s">
        <v>110</v>
      </c>
      <c r="D277" s="77">
        <v>0</v>
      </c>
      <c r="E277" s="78">
        <v>0</v>
      </c>
      <c r="F277" s="78">
        <v>0</v>
      </c>
      <c r="G277" s="78">
        <v>0</v>
      </c>
      <c r="H277" s="80">
        <v>0</v>
      </c>
      <c r="I277" s="81">
        <v>0</v>
      </c>
      <c r="J277" s="81">
        <v>0</v>
      </c>
      <c r="K277" s="82">
        <v>0</v>
      </c>
      <c r="L277" s="393"/>
      <c r="M277" s="393"/>
      <c r="R277" s="60">
        <v>648</v>
      </c>
      <c r="T277" s="60">
        <v>648</v>
      </c>
    </row>
    <row r="278" spans="1:54" x14ac:dyDescent="0.2">
      <c r="B278" s="69"/>
      <c r="C278" s="70" t="s">
        <v>111</v>
      </c>
      <c r="D278" s="77">
        <v>0</v>
      </c>
      <c r="E278" s="78">
        <v>0</v>
      </c>
      <c r="F278" s="78">
        <v>0</v>
      </c>
      <c r="G278" s="78">
        <v>0</v>
      </c>
      <c r="H278" s="80">
        <v>0</v>
      </c>
      <c r="I278" s="81">
        <v>0</v>
      </c>
      <c r="J278" s="81">
        <v>0</v>
      </c>
      <c r="K278" s="82">
        <v>0</v>
      </c>
      <c r="L278" s="393"/>
      <c r="M278" s="393"/>
      <c r="R278" s="60">
        <v>649</v>
      </c>
      <c r="T278" s="60">
        <v>649</v>
      </c>
    </row>
    <row r="279" spans="1:54" x14ac:dyDescent="0.2">
      <c r="A279" s="57">
        <v>22</v>
      </c>
      <c r="B279" s="69"/>
      <c r="C279" s="70" t="s">
        <v>45</v>
      </c>
      <c r="D279" s="77">
        <v>0</v>
      </c>
      <c r="E279" s="78">
        <v>0</v>
      </c>
      <c r="F279" s="78">
        <v>0</v>
      </c>
      <c r="G279" s="78">
        <v>0</v>
      </c>
      <c r="H279" s="80">
        <v>0</v>
      </c>
      <c r="I279" s="81">
        <v>0</v>
      </c>
      <c r="J279" s="81">
        <v>0</v>
      </c>
      <c r="K279" s="82">
        <v>0</v>
      </c>
      <c r="L279" s="393"/>
      <c r="M279" s="393"/>
      <c r="R279" s="60">
        <v>650</v>
      </c>
      <c r="T279" s="60">
        <v>650</v>
      </c>
    </row>
    <row r="280" spans="1:54" x14ac:dyDescent="0.2">
      <c r="B280" s="69"/>
      <c r="C280" s="70" t="s">
        <v>46</v>
      </c>
      <c r="D280" s="77">
        <v>0</v>
      </c>
      <c r="E280" s="78">
        <v>0</v>
      </c>
      <c r="F280" s="78">
        <v>0</v>
      </c>
      <c r="G280" s="78">
        <v>0</v>
      </c>
      <c r="H280" s="80">
        <v>0</v>
      </c>
      <c r="I280" s="81">
        <v>0</v>
      </c>
      <c r="J280" s="81">
        <v>0</v>
      </c>
      <c r="K280" s="82">
        <v>0</v>
      </c>
      <c r="L280" s="393"/>
      <c r="M280" s="393"/>
      <c r="R280" s="60">
        <v>650</v>
      </c>
      <c r="T280" s="60">
        <v>650</v>
      </c>
    </row>
    <row r="281" spans="1:54" x14ac:dyDescent="0.2">
      <c r="B281" s="90" t="s">
        <v>113</v>
      </c>
      <c r="C281" s="91" t="s">
        <v>110</v>
      </c>
      <c r="D281" s="92">
        <v>0</v>
      </c>
      <c r="E281" s="93">
        <v>0</v>
      </c>
      <c r="F281" s="93">
        <v>0</v>
      </c>
      <c r="G281" s="93">
        <v>0</v>
      </c>
      <c r="H281" s="95">
        <v>0</v>
      </c>
      <c r="I281" s="96">
        <v>0</v>
      </c>
      <c r="J281" s="96">
        <v>0</v>
      </c>
      <c r="K281" s="97">
        <v>0</v>
      </c>
      <c r="L281" s="395"/>
      <c r="M281" s="395"/>
    </row>
    <row r="282" spans="1:54" x14ac:dyDescent="0.2">
      <c r="B282" s="90"/>
      <c r="C282" s="91" t="s">
        <v>111</v>
      </c>
      <c r="D282" s="92">
        <v>0</v>
      </c>
      <c r="E282" s="93">
        <v>0</v>
      </c>
      <c r="F282" s="93">
        <v>0</v>
      </c>
      <c r="G282" s="93">
        <v>0</v>
      </c>
      <c r="H282" s="95">
        <v>0</v>
      </c>
      <c r="I282" s="96">
        <v>0</v>
      </c>
      <c r="J282" s="96">
        <v>0</v>
      </c>
      <c r="K282" s="97">
        <v>0</v>
      </c>
      <c r="L282" s="395"/>
      <c r="M282" s="395"/>
    </row>
    <row r="283" spans="1:54" x14ac:dyDescent="0.2">
      <c r="B283" s="90"/>
      <c r="C283" s="91" t="s">
        <v>45</v>
      </c>
      <c r="D283" s="92">
        <v>0</v>
      </c>
      <c r="E283" s="93">
        <v>0</v>
      </c>
      <c r="F283" s="93">
        <v>0</v>
      </c>
      <c r="G283" s="93">
        <v>0</v>
      </c>
      <c r="H283" s="95">
        <v>0</v>
      </c>
      <c r="I283" s="96">
        <v>0</v>
      </c>
      <c r="J283" s="96">
        <v>0</v>
      </c>
      <c r="K283" s="97">
        <v>0</v>
      </c>
      <c r="L283" s="395"/>
      <c r="M283" s="395"/>
    </row>
    <row r="284" spans="1:54" x14ac:dyDescent="0.2">
      <c r="B284" s="100"/>
      <c r="C284" s="101" t="s">
        <v>46</v>
      </c>
      <c r="D284" s="102">
        <v>0</v>
      </c>
      <c r="E284" s="103">
        <v>0</v>
      </c>
      <c r="F284" s="103">
        <v>0</v>
      </c>
      <c r="G284" s="103">
        <v>0</v>
      </c>
      <c r="H284" s="105">
        <v>0</v>
      </c>
      <c r="I284" s="106">
        <v>0</v>
      </c>
      <c r="J284" s="106">
        <v>0</v>
      </c>
      <c r="K284" s="107">
        <v>0</v>
      </c>
      <c r="L284" s="395"/>
      <c r="M284" s="395"/>
    </row>
    <row r="285" spans="1:54" ht="21" x14ac:dyDescent="0.2">
      <c r="B285" s="128"/>
      <c r="C285" s="129"/>
      <c r="D285" s="362"/>
      <c r="E285" s="363"/>
      <c r="F285" s="363"/>
      <c r="G285" s="363"/>
      <c r="H285" s="362"/>
      <c r="I285" s="363"/>
      <c r="J285" s="363"/>
      <c r="K285" s="363"/>
      <c r="L285" s="394"/>
      <c r="M285" s="394"/>
    </row>
    <row r="286" spans="1:54" s="109" customFormat="1" ht="21" x14ac:dyDescent="0.35">
      <c r="A286" s="57"/>
      <c r="B286" s="364" t="s">
        <v>122</v>
      </c>
      <c r="C286" s="365"/>
      <c r="D286" s="366" t="s">
        <v>98</v>
      </c>
      <c r="E286" s="367"/>
      <c r="F286" s="367"/>
      <c r="G286" s="368"/>
      <c r="H286" s="369" t="s">
        <v>99</v>
      </c>
      <c r="I286" s="370"/>
      <c r="J286" s="370"/>
      <c r="K286" s="371"/>
      <c r="L286" s="400"/>
      <c r="M286" s="400"/>
      <c r="N286" s="399"/>
      <c r="O286" s="399"/>
      <c r="P286" s="399"/>
      <c r="Q286" s="399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  <c r="AJ286" s="60"/>
      <c r="AK286" s="60"/>
      <c r="AL286" s="60"/>
      <c r="AM286" s="60"/>
      <c r="AN286" s="60"/>
      <c r="AO286" s="60"/>
      <c r="AP286" s="60"/>
      <c r="AQ286" s="60"/>
      <c r="AR286" s="60"/>
      <c r="AS286" s="60"/>
      <c r="AT286" s="60"/>
      <c r="AU286" s="60"/>
      <c r="AV286" s="60"/>
      <c r="AW286" s="60"/>
      <c r="AX286" s="60"/>
      <c r="AY286" s="60"/>
      <c r="AZ286" s="60"/>
      <c r="BA286" s="60"/>
      <c r="BB286" s="60"/>
    </row>
    <row r="287" spans="1:54" x14ac:dyDescent="0.2">
      <c r="B287" s="67"/>
      <c r="C287" s="68" t="s">
        <v>105</v>
      </c>
      <c r="D287" s="126">
        <v>0</v>
      </c>
      <c r="E287" s="127">
        <v>0</v>
      </c>
      <c r="F287" s="127">
        <v>0</v>
      </c>
      <c r="G287" s="127">
        <v>0</v>
      </c>
      <c r="H287" s="120">
        <v>0</v>
      </c>
      <c r="I287" s="121">
        <v>0</v>
      </c>
      <c r="J287" s="121">
        <v>0</v>
      </c>
      <c r="K287" s="122">
        <v>0</v>
      </c>
      <c r="L287" s="393"/>
      <c r="M287" s="393"/>
      <c r="R287" s="60">
        <v>659</v>
      </c>
      <c r="T287" s="60">
        <v>659</v>
      </c>
    </row>
    <row r="288" spans="1:54" x14ac:dyDescent="0.2">
      <c r="B288" s="69"/>
      <c r="C288" s="70" t="s">
        <v>115</v>
      </c>
      <c r="D288" s="112">
        <v>0</v>
      </c>
      <c r="E288" s="113">
        <v>0</v>
      </c>
      <c r="F288" s="113">
        <v>0</v>
      </c>
      <c r="G288" s="113">
        <v>0</v>
      </c>
      <c r="H288" s="115">
        <v>0</v>
      </c>
      <c r="I288" s="116">
        <v>0</v>
      </c>
      <c r="J288" s="116">
        <v>0</v>
      </c>
      <c r="K288" s="117">
        <v>0</v>
      </c>
      <c r="L288" s="393"/>
      <c r="M288" s="393"/>
    </row>
    <row r="289" spans="1:54" x14ac:dyDescent="0.2">
      <c r="B289" s="69" t="s">
        <v>109</v>
      </c>
      <c r="C289" s="70" t="s">
        <v>110</v>
      </c>
      <c r="D289" s="77">
        <v>0</v>
      </c>
      <c r="E289" s="78">
        <v>0</v>
      </c>
      <c r="F289" s="78">
        <v>0</v>
      </c>
      <c r="G289" s="78">
        <v>0</v>
      </c>
      <c r="H289" s="80">
        <v>0</v>
      </c>
      <c r="I289" s="81">
        <v>0</v>
      </c>
      <c r="J289" s="81">
        <v>0</v>
      </c>
      <c r="K289" s="82">
        <v>0</v>
      </c>
      <c r="L289" s="393"/>
      <c r="M289" s="393"/>
      <c r="R289" s="60">
        <v>675</v>
      </c>
      <c r="T289" s="60">
        <v>675</v>
      </c>
    </row>
    <row r="290" spans="1:54" x14ac:dyDescent="0.2">
      <c r="B290" s="69"/>
      <c r="C290" s="70" t="s">
        <v>111</v>
      </c>
      <c r="D290" s="77">
        <v>0</v>
      </c>
      <c r="E290" s="78">
        <v>0</v>
      </c>
      <c r="F290" s="78">
        <v>0</v>
      </c>
      <c r="G290" s="78">
        <v>0</v>
      </c>
      <c r="H290" s="80">
        <v>0</v>
      </c>
      <c r="I290" s="81">
        <v>0</v>
      </c>
      <c r="J290" s="81">
        <v>0</v>
      </c>
      <c r="K290" s="82">
        <v>0</v>
      </c>
      <c r="L290" s="393"/>
      <c r="M290" s="393"/>
      <c r="R290" s="60">
        <v>676</v>
      </c>
      <c r="T290" s="60">
        <v>676</v>
      </c>
    </row>
    <row r="291" spans="1:54" x14ac:dyDescent="0.2">
      <c r="A291" s="57">
        <v>23</v>
      </c>
      <c r="B291" s="69"/>
      <c r="C291" s="70" t="s">
        <v>45</v>
      </c>
      <c r="D291" s="77">
        <v>0</v>
      </c>
      <c r="E291" s="78">
        <v>0</v>
      </c>
      <c r="F291" s="78">
        <v>0</v>
      </c>
      <c r="G291" s="78">
        <v>0</v>
      </c>
      <c r="H291" s="80">
        <v>0</v>
      </c>
      <c r="I291" s="81">
        <v>0</v>
      </c>
      <c r="J291" s="81">
        <v>0</v>
      </c>
      <c r="K291" s="82">
        <v>0</v>
      </c>
      <c r="L291" s="393"/>
      <c r="M291" s="393"/>
      <c r="R291" s="60">
        <v>677</v>
      </c>
      <c r="T291" s="60">
        <v>677</v>
      </c>
    </row>
    <row r="292" spans="1:54" x14ac:dyDescent="0.2">
      <c r="B292" s="69"/>
      <c r="C292" s="70" t="s">
        <v>46</v>
      </c>
      <c r="D292" s="77">
        <v>0</v>
      </c>
      <c r="E292" s="78">
        <v>0</v>
      </c>
      <c r="F292" s="78">
        <v>0</v>
      </c>
      <c r="G292" s="78">
        <v>0</v>
      </c>
      <c r="H292" s="80">
        <v>0</v>
      </c>
      <c r="I292" s="81">
        <v>0</v>
      </c>
      <c r="J292" s="81">
        <v>0</v>
      </c>
      <c r="K292" s="82">
        <v>0</v>
      </c>
      <c r="L292" s="393"/>
      <c r="M292" s="393"/>
      <c r="R292" s="60">
        <v>677</v>
      </c>
      <c r="T292" s="60">
        <v>677</v>
      </c>
    </row>
    <row r="293" spans="1:54" x14ac:dyDescent="0.2">
      <c r="B293" s="90" t="s">
        <v>113</v>
      </c>
      <c r="C293" s="91" t="s">
        <v>110</v>
      </c>
      <c r="D293" s="92">
        <v>0</v>
      </c>
      <c r="E293" s="93">
        <v>0</v>
      </c>
      <c r="F293" s="93">
        <v>0</v>
      </c>
      <c r="G293" s="93">
        <v>0</v>
      </c>
      <c r="H293" s="95">
        <v>0</v>
      </c>
      <c r="I293" s="96">
        <v>0</v>
      </c>
      <c r="J293" s="96">
        <v>0</v>
      </c>
      <c r="K293" s="97">
        <v>0</v>
      </c>
      <c r="L293" s="395"/>
      <c r="M293" s="395"/>
    </row>
    <row r="294" spans="1:54" x14ac:dyDescent="0.2">
      <c r="B294" s="90"/>
      <c r="C294" s="91" t="s">
        <v>111</v>
      </c>
      <c r="D294" s="92">
        <v>0</v>
      </c>
      <c r="E294" s="93">
        <v>0</v>
      </c>
      <c r="F294" s="93">
        <v>0</v>
      </c>
      <c r="G294" s="93">
        <v>0</v>
      </c>
      <c r="H294" s="95">
        <v>0</v>
      </c>
      <c r="I294" s="96">
        <v>0</v>
      </c>
      <c r="J294" s="96">
        <v>0</v>
      </c>
      <c r="K294" s="97">
        <v>0</v>
      </c>
      <c r="L294" s="395"/>
      <c r="M294" s="395"/>
    </row>
    <row r="295" spans="1:54" x14ac:dyDescent="0.2">
      <c r="B295" s="90"/>
      <c r="C295" s="91" t="s">
        <v>45</v>
      </c>
      <c r="D295" s="92">
        <v>0</v>
      </c>
      <c r="E295" s="93">
        <v>0</v>
      </c>
      <c r="F295" s="93">
        <v>0</v>
      </c>
      <c r="G295" s="93">
        <v>0</v>
      </c>
      <c r="H295" s="95">
        <v>0</v>
      </c>
      <c r="I295" s="96">
        <v>0</v>
      </c>
      <c r="J295" s="96">
        <v>0</v>
      </c>
      <c r="K295" s="97">
        <v>0</v>
      </c>
      <c r="L295" s="395"/>
      <c r="M295" s="395"/>
    </row>
    <row r="296" spans="1:54" x14ac:dyDescent="0.2">
      <c r="B296" s="100"/>
      <c r="C296" s="101" t="s">
        <v>46</v>
      </c>
      <c r="D296" s="102">
        <v>0</v>
      </c>
      <c r="E296" s="103">
        <v>0</v>
      </c>
      <c r="F296" s="103">
        <v>0</v>
      </c>
      <c r="G296" s="103">
        <v>0</v>
      </c>
      <c r="H296" s="105">
        <v>0</v>
      </c>
      <c r="I296" s="106">
        <v>0</v>
      </c>
      <c r="J296" s="106">
        <v>0</v>
      </c>
      <c r="K296" s="107">
        <v>0</v>
      </c>
      <c r="L296" s="395"/>
      <c r="M296" s="395"/>
    </row>
    <row r="297" spans="1:54" ht="21" x14ac:dyDescent="0.2">
      <c r="B297" s="128"/>
      <c r="C297" s="129"/>
      <c r="D297" s="362"/>
      <c r="E297" s="363"/>
      <c r="F297" s="363"/>
      <c r="G297" s="363"/>
      <c r="H297" s="362"/>
      <c r="I297" s="363"/>
      <c r="J297" s="363"/>
      <c r="K297" s="363"/>
      <c r="L297" s="394"/>
      <c r="M297" s="394"/>
    </row>
    <row r="298" spans="1:54" s="109" customFormat="1" ht="21" x14ac:dyDescent="0.35">
      <c r="A298" s="57"/>
      <c r="B298" s="364" t="s">
        <v>122</v>
      </c>
      <c r="C298" s="365"/>
      <c r="D298" s="366" t="s">
        <v>98</v>
      </c>
      <c r="E298" s="367"/>
      <c r="F298" s="367"/>
      <c r="G298" s="368"/>
      <c r="H298" s="369" t="s">
        <v>99</v>
      </c>
      <c r="I298" s="370"/>
      <c r="J298" s="370"/>
      <c r="K298" s="371"/>
      <c r="L298" s="400"/>
      <c r="M298" s="400"/>
      <c r="N298" s="399"/>
      <c r="O298" s="399"/>
      <c r="P298" s="399"/>
      <c r="Q298" s="399"/>
      <c r="R298" s="60"/>
      <c r="S298" s="60"/>
      <c r="T298" s="60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  <c r="AI298" s="60"/>
      <c r="AJ298" s="60"/>
      <c r="AK298" s="60"/>
      <c r="AL298" s="60"/>
      <c r="AM298" s="60"/>
      <c r="AN298" s="60"/>
      <c r="AO298" s="60"/>
      <c r="AP298" s="60"/>
      <c r="AQ298" s="60"/>
      <c r="AR298" s="60"/>
      <c r="AS298" s="60"/>
      <c r="AT298" s="60"/>
      <c r="AU298" s="60"/>
      <c r="AV298" s="60"/>
      <c r="AW298" s="60"/>
      <c r="AX298" s="60"/>
      <c r="AY298" s="60"/>
      <c r="AZ298" s="60"/>
      <c r="BA298" s="60"/>
      <c r="BB298" s="60"/>
    </row>
    <row r="299" spans="1:54" x14ac:dyDescent="0.2">
      <c r="B299" s="67"/>
      <c r="C299" s="68" t="s">
        <v>105</v>
      </c>
      <c r="D299" s="126">
        <v>0</v>
      </c>
      <c r="E299" s="127">
        <v>0</v>
      </c>
      <c r="F299" s="127">
        <v>0</v>
      </c>
      <c r="G299" s="127">
        <v>0</v>
      </c>
      <c r="H299" s="120">
        <v>0</v>
      </c>
      <c r="I299" s="121">
        <v>0</v>
      </c>
      <c r="J299" s="121">
        <v>0</v>
      </c>
      <c r="K299" s="122">
        <v>0</v>
      </c>
      <c r="L299" s="393"/>
      <c r="M299" s="393"/>
      <c r="R299" s="60">
        <v>686</v>
      </c>
      <c r="T299" s="60">
        <v>686</v>
      </c>
    </row>
    <row r="300" spans="1:54" x14ac:dyDescent="0.2">
      <c r="B300" s="69"/>
      <c r="C300" s="70" t="s">
        <v>115</v>
      </c>
      <c r="D300" s="112">
        <v>0</v>
      </c>
      <c r="E300" s="113">
        <v>0</v>
      </c>
      <c r="F300" s="113">
        <v>0</v>
      </c>
      <c r="G300" s="113">
        <v>0</v>
      </c>
      <c r="H300" s="115">
        <v>0</v>
      </c>
      <c r="I300" s="116">
        <v>0</v>
      </c>
      <c r="J300" s="116">
        <v>0</v>
      </c>
      <c r="K300" s="117">
        <v>0</v>
      </c>
      <c r="L300" s="393"/>
      <c r="M300" s="393"/>
    </row>
    <row r="301" spans="1:54" x14ac:dyDescent="0.2">
      <c r="B301" s="69" t="s">
        <v>109</v>
      </c>
      <c r="C301" s="70" t="s">
        <v>110</v>
      </c>
      <c r="D301" s="77">
        <v>0</v>
      </c>
      <c r="E301" s="78">
        <v>0</v>
      </c>
      <c r="F301" s="78">
        <v>0</v>
      </c>
      <c r="G301" s="78">
        <v>0</v>
      </c>
      <c r="H301" s="80">
        <v>0</v>
      </c>
      <c r="I301" s="81">
        <v>0</v>
      </c>
      <c r="J301" s="81">
        <v>0</v>
      </c>
      <c r="K301" s="82">
        <v>0</v>
      </c>
      <c r="L301" s="393"/>
      <c r="M301" s="393"/>
      <c r="R301" s="60">
        <v>702</v>
      </c>
      <c r="T301" s="60">
        <v>702</v>
      </c>
    </row>
    <row r="302" spans="1:54" x14ac:dyDescent="0.2">
      <c r="B302" s="69"/>
      <c r="C302" s="70" t="s">
        <v>111</v>
      </c>
      <c r="D302" s="77">
        <v>0</v>
      </c>
      <c r="E302" s="78">
        <v>0</v>
      </c>
      <c r="F302" s="78">
        <v>0</v>
      </c>
      <c r="G302" s="78">
        <v>0</v>
      </c>
      <c r="H302" s="80">
        <v>0</v>
      </c>
      <c r="I302" s="81">
        <v>0</v>
      </c>
      <c r="J302" s="81">
        <v>0</v>
      </c>
      <c r="K302" s="82">
        <v>0</v>
      </c>
      <c r="L302" s="393"/>
      <c r="M302" s="393"/>
      <c r="R302" s="60">
        <v>703</v>
      </c>
      <c r="T302" s="60">
        <v>703</v>
      </c>
    </row>
    <row r="303" spans="1:54" x14ac:dyDescent="0.2">
      <c r="A303" s="57">
        <v>24</v>
      </c>
      <c r="B303" s="69"/>
      <c r="C303" s="70" t="s">
        <v>45</v>
      </c>
      <c r="D303" s="77">
        <v>0</v>
      </c>
      <c r="E303" s="78">
        <v>0</v>
      </c>
      <c r="F303" s="78">
        <v>0</v>
      </c>
      <c r="G303" s="78">
        <v>0</v>
      </c>
      <c r="H303" s="80">
        <v>0</v>
      </c>
      <c r="I303" s="81">
        <v>0</v>
      </c>
      <c r="J303" s="81">
        <v>0</v>
      </c>
      <c r="K303" s="82">
        <v>0</v>
      </c>
      <c r="L303" s="393"/>
      <c r="M303" s="393"/>
      <c r="R303" s="60">
        <v>704</v>
      </c>
      <c r="T303" s="60">
        <v>704</v>
      </c>
    </row>
    <row r="304" spans="1:54" x14ac:dyDescent="0.2">
      <c r="B304" s="69"/>
      <c r="C304" s="70" t="s">
        <v>46</v>
      </c>
      <c r="D304" s="77">
        <v>0</v>
      </c>
      <c r="E304" s="78">
        <v>0</v>
      </c>
      <c r="F304" s="78">
        <v>0</v>
      </c>
      <c r="G304" s="78">
        <v>0</v>
      </c>
      <c r="H304" s="80">
        <v>0</v>
      </c>
      <c r="I304" s="81">
        <v>0</v>
      </c>
      <c r="J304" s="81">
        <v>0</v>
      </c>
      <c r="K304" s="82">
        <v>0</v>
      </c>
      <c r="L304" s="393"/>
      <c r="M304" s="393"/>
      <c r="R304" s="60">
        <v>704</v>
      </c>
      <c r="T304" s="60">
        <v>704</v>
      </c>
    </row>
    <row r="305" spans="1:54" x14ac:dyDescent="0.2">
      <c r="B305" s="90" t="s">
        <v>113</v>
      </c>
      <c r="C305" s="91" t="s">
        <v>110</v>
      </c>
      <c r="D305" s="92">
        <v>0</v>
      </c>
      <c r="E305" s="93">
        <v>0</v>
      </c>
      <c r="F305" s="93">
        <v>0</v>
      </c>
      <c r="G305" s="93">
        <v>0</v>
      </c>
      <c r="H305" s="95">
        <v>0</v>
      </c>
      <c r="I305" s="96">
        <v>0</v>
      </c>
      <c r="J305" s="96">
        <v>0</v>
      </c>
      <c r="K305" s="97">
        <v>0</v>
      </c>
      <c r="L305" s="395"/>
      <c r="M305" s="395"/>
    </row>
    <row r="306" spans="1:54" x14ac:dyDescent="0.2">
      <c r="B306" s="90"/>
      <c r="C306" s="91" t="s">
        <v>111</v>
      </c>
      <c r="D306" s="92">
        <v>0</v>
      </c>
      <c r="E306" s="93">
        <v>0</v>
      </c>
      <c r="F306" s="93">
        <v>0</v>
      </c>
      <c r="G306" s="93">
        <v>0</v>
      </c>
      <c r="H306" s="95">
        <v>0</v>
      </c>
      <c r="I306" s="96">
        <v>0</v>
      </c>
      <c r="J306" s="96">
        <v>0</v>
      </c>
      <c r="K306" s="97">
        <v>0</v>
      </c>
      <c r="L306" s="395"/>
      <c r="M306" s="395"/>
    </row>
    <row r="307" spans="1:54" x14ac:dyDescent="0.2">
      <c r="B307" s="90"/>
      <c r="C307" s="91" t="s">
        <v>45</v>
      </c>
      <c r="D307" s="92">
        <v>0</v>
      </c>
      <c r="E307" s="93">
        <v>0</v>
      </c>
      <c r="F307" s="93">
        <v>0</v>
      </c>
      <c r="G307" s="93">
        <v>0</v>
      </c>
      <c r="H307" s="95">
        <v>0</v>
      </c>
      <c r="I307" s="96">
        <v>0</v>
      </c>
      <c r="J307" s="96">
        <v>0</v>
      </c>
      <c r="K307" s="97">
        <v>0</v>
      </c>
      <c r="L307" s="395"/>
      <c r="M307" s="395"/>
    </row>
    <row r="308" spans="1:54" x14ac:dyDescent="0.2">
      <c r="B308" s="100"/>
      <c r="C308" s="101" t="s">
        <v>46</v>
      </c>
      <c r="D308" s="102">
        <v>0</v>
      </c>
      <c r="E308" s="103">
        <v>0</v>
      </c>
      <c r="F308" s="103">
        <v>0</v>
      </c>
      <c r="G308" s="103">
        <v>0</v>
      </c>
      <c r="H308" s="105">
        <v>0</v>
      </c>
      <c r="I308" s="106">
        <v>0</v>
      </c>
      <c r="J308" s="106">
        <v>0</v>
      </c>
      <c r="K308" s="107">
        <v>0</v>
      </c>
      <c r="L308" s="395"/>
      <c r="M308" s="395"/>
    </row>
    <row r="309" spans="1:54" ht="21" x14ac:dyDescent="0.2">
      <c r="B309" s="128"/>
      <c r="C309" s="129"/>
      <c r="D309" s="362"/>
      <c r="E309" s="363"/>
      <c r="F309" s="363"/>
      <c r="G309" s="363"/>
      <c r="H309" s="362"/>
      <c r="I309" s="363"/>
      <c r="J309" s="363"/>
      <c r="K309" s="363"/>
      <c r="L309" s="394"/>
      <c r="M309" s="394"/>
    </row>
    <row r="310" spans="1:54" s="109" customFormat="1" ht="21" x14ac:dyDescent="0.35">
      <c r="A310" s="57"/>
      <c r="B310" s="364" t="s">
        <v>122</v>
      </c>
      <c r="C310" s="365"/>
      <c r="D310" s="366" t="s">
        <v>98</v>
      </c>
      <c r="E310" s="367"/>
      <c r="F310" s="367"/>
      <c r="G310" s="368"/>
      <c r="H310" s="369" t="s">
        <v>99</v>
      </c>
      <c r="I310" s="370"/>
      <c r="J310" s="370"/>
      <c r="K310" s="371"/>
      <c r="L310" s="400"/>
      <c r="M310" s="400"/>
      <c r="N310" s="399"/>
      <c r="O310" s="399"/>
      <c r="P310" s="399"/>
      <c r="Q310" s="399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  <c r="AH310" s="60"/>
      <c r="AI310" s="60"/>
      <c r="AJ310" s="60"/>
      <c r="AK310" s="60"/>
      <c r="AL310" s="60"/>
      <c r="AM310" s="60"/>
      <c r="AN310" s="60"/>
      <c r="AO310" s="60"/>
      <c r="AP310" s="60"/>
      <c r="AQ310" s="60"/>
      <c r="AR310" s="60"/>
      <c r="AS310" s="60"/>
      <c r="AT310" s="60"/>
      <c r="AU310" s="60"/>
      <c r="AV310" s="60"/>
      <c r="AW310" s="60"/>
      <c r="AX310" s="60"/>
      <c r="AY310" s="60"/>
      <c r="AZ310" s="60"/>
      <c r="BA310" s="60"/>
      <c r="BB310" s="60"/>
    </row>
    <row r="311" spans="1:54" x14ac:dyDescent="0.2">
      <c r="B311" s="67"/>
      <c r="C311" s="68" t="s">
        <v>105</v>
      </c>
      <c r="D311" s="126">
        <v>0</v>
      </c>
      <c r="E311" s="127">
        <v>0</v>
      </c>
      <c r="F311" s="127">
        <v>0</v>
      </c>
      <c r="G311" s="127">
        <v>0</v>
      </c>
      <c r="H311" s="120">
        <v>0</v>
      </c>
      <c r="I311" s="121">
        <v>0</v>
      </c>
      <c r="J311" s="121">
        <v>0</v>
      </c>
      <c r="K311" s="122">
        <v>0</v>
      </c>
      <c r="L311" s="393"/>
      <c r="M311" s="393"/>
      <c r="R311" s="60">
        <v>713</v>
      </c>
      <c r="T311" s="60">
        <v>713</v>
      </c>
    </row>
    <row r="312" spans="1:54" x14ac:dyDescent="0.2">
      <c r="B312" s="69"/>
      <c r="C312" s="70" t="s">
        <v>115</v>
      </c>
      <c r="D312" s="112">
        <v>0</v>
      </c>
      <c r="E312" s="113">
        <v>0</v>
      </c>
      <c r="F312" s="113">
        <v>0</v>
      </c>
      <c r="G312" s="113">
        <v>0</v>
      </c>
      <c r="H312" s="115">
        <v>0</v>
      </c>
      <c r="I312" s="116">
        <v>0</v>
      </c>
      <c r="J312" s="116">
        <v>0</v>
      </c>
      <c r="K312" s="117">
        <v>0</v>
      </c>
      <c r="L312" s="393"/>
      <c r="M312" s="393"/>
    </row>
    <row r="313" spans="1:54" x14ac:dyDescent="0.2">
      <c r="B313" s="69" t="s">
        <v>109</v>
      </c>
      <c r="C313" s="70" t="s">
        <v>110</v>
      </c>
      <c r="D313" s="77">
        <v>0</v>
      </c>
      <c r="E313" s="78">
        <v>0</v>
      </c>
      <c r="F313" s="78">
        <v>0</v>
      </c>
      <c r="G313" s="78">
        <v>0</v>
      </c>
      <c r="H313" s="80">
        <v>0</v>
      </c>
      <c r="I313" s="81">
        <v>0</v>
      </c>
      <c r="J313" s="81">
        <v>0</v>
      </c>
      <c r="K313" s="82">
        <v>0</v>
      </c>
      <c r="L313" s="393"/>
      <c r="M313" s="393"/>
      <c r="R313" s="60">
        <v>729</v>
      </c>
      <c r="T313" s="60">
        <v>729</v>
      </c>
    </row>
    <row r="314" spans="1:54" x14ac:dyDescent="0.2">
      <c r="B314" s="69"/>
      <c r="C314" s="70" t="s">
        <v>111</v>
      </c>
      <c r="D314" s="77">
        <v>0</v>
      </c>
      <c r="E314" s="78">
        <v>0</v>
      </c>
      <c r="F314" s="78">
        <v>0</v>
      </c>
      <c r="G314" s="78">
        <v>0</v>
      </c>
      <c r="H314" s="80">
        <v>0</v>
      </c>
      <c r="I314" s="81">
        <v>0</v>
      </c>
      <c r="J314" s="81">
        <v>0</v>
      </c>
      <c r="K314" s="82">
        <v>0</v>
      </c>
      <c r="L314" s="393"/>
      <c r="M314" s="393"/>
      <c r="R314" s="60">
        <v>730</v>
      </c>
      <c r="T314" s="60">
        <v>730</v>
      </c>
    </row>
    <row r="315" spans="1:54" x14ac:dyDescent="0.2">
      <c r="A315" s="57">
        <v>25</v>
      </c>
      <c r="B315" s="69"/>
      <c r="C315" s="70" t="s">
        <v>45</v>
      </c>
      <c r="D315" s="77">
        <v>0</v>
      </c>
      <c r="E315" s="78">
        <v>0</v>
      </c>
      <c r="F315" s="78">
        <v>0</v>
      </c>
      <c r="G315" s="78">
        <v>0</v>
      </c>
      <c r="H315" s="80">
        <v>0</v>
      </c>
      <c r="I315" s="81">
        <v>0</v>
      </c>
      <c r="J315" s="81">
        <v>0</v>
      </c>
      <c r="K315" s="82">
        <v>0</v>
      </c>
      <c r="L315" s="393"/>
      <c r="M315" s="393"/>
      <c r="R315" s="60">
        <v>731</v>
      </c>
      <c r="T315" s="60">
        <v>731</v>
      </c>
    </row>
    <row r="316" spans="1:54" x14ac:dyDescent="0.2">
      <c r="B316" s="69"/>
      <c r="C316" s="70" t="s">
        <v>46</v>
      </c>
      <c r="D316" s="77">
        <v>0</v>
      </c>
      <c r="E316" s="78">
        <v>0</v>
      </c>
      <c r="F316" s="78">
        <v>0</v>
      </c>
      <c r="G316" s="78">
        <v>0</v>
      </c>
      <c r="H316" s="80">
        <v>0</v>
      </c>
      <c r="I316" s="81">
        <v>0</v>
      </c>
      <c r="J316" s="81">
        <v>0</v>
      </c>
      <c r="K316" s="82">
        <v>0</v>
      </c>
      <c r="L316" s="393"/>
      <c r="M316" s="393"/>
      <c r="R316" s="60">
        <v>731</v>
      </c>
      <c r="T316" s="60">
        <v>731</v>
      </c>
    </row>
    <row r="317" spans="1:54" x14ac:dyDescent="0.2">
      <c r="B317" s="90" t="s">
        <v>113</v>
      </c>
      <c r="C317" s="91" t="s">
        <v>110</v>
      </c>
      <c r="D317" s="92">
        <v>0</v>
      </c>
      <c r="E317" s="93">
        <v>0</v>
      </c>
      <c r="F317" s="93">
        <v>0</v>
      </c>
      <c r="G317" s="93">
        <v>0</v>
      </c>
      <c r="H317" s="95">
        <v>0</v>
      </c>
      <c r="I317" s="96">
        <v>0</v>
      </c>
      <c r="J317" s="96">
        <v>0</v>
      </c>
      <c r="K317" s="97">
        <v>0</v>
      </c>
      <c r="L317" s="395"/>
      <c r="M317" s="395"/>
    </row>
    <row r="318" spans="1:54" x14ac:dyDescent="0.2">
      <c r="B318" s="90"/>
      <c r="C318" s="91" t="s">
        <v>111</v>
      </c>
      <c r="D318" s="92">
        <v>0</v>
      </c>
      <c r="E318" s="93">
        <v>0</v>
      </c>
      <c r="F318" s="93">
        <v>0</v>
      </c>
      <c r="G318" s="93">
        <v>0</v>
      </c>
      <c r="H318" s="95">
        <v>0</v>
      </c>
      <c r="I318" s="96">
        <v>0</v>
      </c>
      <c r="J318" s="96">
        <v>0</v>
      </c>
      <c r="K318" s="97">
        <v>0</v>
      </c>
      <c r="L318" s="395"/>
      <c r="M318" s="395"/>
    </row>
    <row r="319" spans="1:54" x14ac:dyDescent="0.2">
      <c r="B319" s="90"/>
      <c r="C319" s="91" t="s">
        <v>45</v>
      </c>
      <c r="D319" s="92">
        <v>0</v>
      </c>
      <c r="E319" s="93">
        <v>0</v>
      </c>
      <c r="F319" s="93">
        <v>0</v>
      </c>
      <c r="G319" s="93">
        <v>0</v>
      </c>
      <c r="H319" s="95">
        <v>0</v>
      </c>
      <c r="I319" s="96">
        <v>0</v>
      </c>
      <c r="J319" s="96">
        <v>0</v>
      </c>
      <c r="K319" s="97">
        <v>0</v>
      </c>
      <c r="L319" s="395"/>
      <c r="M319" s="395"/>
    </row>
    <row r="320" spans="1:54" x14ac:dyDescent="0.2">
      <c r="B320" s="100"/>
      <c r="C320" s="101" t="s">
        <v>46</v>
      </c>
      <c r="D320" s="102">
        <v>0</v>
      </c>
      <c r="E320" s="103">
        <v>0</v>
      </c>
      <c r="F320" s="103">
        <v>0</v>
      </c>
      <c r="G320" s="103">
        <v>0</v>
      </c>
      <c r="H320" s="105">
        <v>0</v>
      </c>
      <c r="I320" s="106">
        <v>0</v>
      </c>
      <c r="J320" s="106">
        <v>0</v>
      </c>
      <c r="K320" s="107">
        <v>0</v>
      </c>
      <c r="L320" s="395"/>
      <c r="M320" s="395"/>
    </row>
    <row r="321" spans="1:54" ht="21" x14ac:dyDescent="0.2">
      <c r="B321" s="128"/>
      <c r="C321" s="129"/>
      <c r="D321" s="362"/>
      <c r="E321" s="363"/>
      <c r="F321" s="363"/>
      <c r="G321" s="363"/>
      <c r="H321" s="362"/>
      <c r="I321" s="363"/>
      <c r="J321" s="363"/>
      <c r="K321" s="363"/>
      <c r="L321" s="394"/>
      <c r="M321" s="394"/>
    </row>
    <row r="322" spans="1:54" s="109" customFormat="1" ht="21" x14ac:dyDescent="0.35">
      <c r="A322" s="57"/>
      <c r="B322" s="364" t="s">
        <v>122</v>
      </c>
      <c r="C322" s="365"/>
      <c r="D322" s="366" t="s">
        <v>98</v>
      </c>
      <c r="E322" s="367"/>
      <c r="F322" s="367"/>
      <c r="G322" s="368"/>
      <c r="H322" s="369" t="s">
        <v>99</v>
      </c>
      <c r="I322" s="370"/>
      <c r="J322" s="370"/>
      <c r="K322" s="371"/>
      <c r="L322" s="400"/>
      <c r="M322" s="400"/>
      <c r="N322" s="399"/>
      <c r="O322" s="399"/>
      <c r="P322" s="399"/>
      <c r="Q322" s="399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  <c r="AQ322" s="60"/>
      <c r="AR322" s="60"/>
      <c r="AS322" s="60"/>
      <c r="AT322" s="60"/>
      <c r="AU322" s="60"/>
      <c r="AV322" s="60"/>
      <c r="AW322" s="60"/>
      <c r="AX322" s="60"/>
      <c r="AY322" s="60"/>
      <c r="AZ322" s="60"/>
      <c r="BA322" s="60"/>
      <c r="BB322" s="60"/>
    </row>
    <row r="323" spans="1:54" x14ac:dyDescent="0.2">
      <c r="B323" s="67"/>
      <c r="C323" s="68" t="s">
        <v>105</v>
      </c>
      <c r="D323" s="126">
        <v>0</v>
      </c>
      <c r="E323" s="127">
        <v>0</v>
      </c>
      <c r="F323" s="127">
        <v>0</v>
      </c>
      <c r="G323" s="127">
        <v>0</v>
      </c>
      <c r="H323" s="120">
        <v>0</v>
      </c>
      <c r="I323" s="121">
        <v>0</v>
      </c>
      <c r="J323" s="121">
        <v>0</v>
      </c>
      <c r="K323" s="122">
        <v>0</v>
      </c>
      <c r="L323" s="393"/>
      <c r="M323" s="393"/>
      <c r="R323" s="60">
        <v>740</v>
      </c>
      <c r="T323" s="60">
        <v>740</v>
      </c>
    </row>
    <row r="324" spans="1:54" x14ac:dyDescent="0.2">
      <c r="B324" s="69"/>
      <c r="C324" s="70" t="s">
        <v>115</v>
      </c>
      <c r="D324" s="112">
        <v>0</v>
      </c>
      <c r="E324" s="113">
        <v>0</v>
      </c>
      <c r="F324" s="113">
        <v>0</v>
      </c>
      <c r="G324" s="113">
        <v>0</v>
      </c>
      <c r="H324" s="115">
        <v>0</v>
      </c>
      <c r="I324" s="116">
        <v>0</v>
      </c>
      <c r="J324" s="116">
        <v>0</v>
      </c>
      <c r="K324" s="117">
        <v>0</v>
      </c>
      <c r="L324" s="393"/>
      <c r="M324" s="393"/>
    </row>
    <row r="325" spans="1:54" x14ac:dyDescent="0.2">
      <c r="B325" s="69" t="s">
        <v>109</v>
      </c>
      <c r="C325" s="70" t="s">
        <v>110</v>
      </c>
      <c r="D325" s="77">
        <v>0</v>
      </c>
      <c r="E325" s="78">
        <v>0</v>
      </c>
      <c r="F325" s="78">
        <v>0</v>
      </c>
      <c r="G325" s="78">
        <v>0</v>
      </c>
      <c r="H325" s="80">
        <v>0</v>
      </c>
      <c r="I325" s="81">
        <v>0</v>
      </c>
      <c r="J325" s="81">
        <v>0</v>
      </c>
      <c r="K325" s="82">
        <v>0</v>
      </c>
      <c r="L325" s="393"/>
      <c r="M325" s="393"/>
      <c r="R325" s="60">
        <v>756</v>
      </c>
      <c r="T325" s="60">
        <v>756</v>
      </c>
    </row>
    <row r="326" spans="1:54" x14ac:dyDescent="0.2">
      <c r="B326" s="69"/>
      <c r="C326" s="70" t="s">
        <v>111</v>
      </c>
      <c r="D326" s="77">
        <v>0</v>
      </c>
      <c r="E326" s="78">
        <v>0</v>
      </c>
      <c r="F326" s="78">
        <v>0</v>
      </c>
      <c r="G326" s="78">
        <v>0</v>
      </c>
      <c r="H326" s="80">
        <v>0</v>
      </c>
      <c r="I326" s="81">
        <v>0</v>
      </c>
      <c r="J326" s="81">
        <v>0</v>
      </c>
      <c r="K326" s="82">
        <v>0</v>
      </c>
      <c r="L326" s="393"/>
      <c r="M326" s="393"/>
      <c r="R326" s="60">
        <v>757</v>
      </c>
      <c r="T326" s="60">
        <v>757</v>
      </c>
    </row>
    <row r="327" spans="1:54" x14ac:dyDescent="0.2">
      <c r="A327" s="57">
        <v>26</v>
      </c>
      <c r="B327" s="69"/>
      <c r="C327" s="70" t="s">
        <v>45</v>
      </c>
      <c r="D327" s="77">
        <v>0</v>
      </c>
      <c r="E327" s="78">
        <v>0</v>
      </c>
      <c r="F327" s="78">
        <v>0</v>
      </c>
      <c r="G327" s="78">
        <v>0</v>
      </c>
      <c r="H327" s="80">
        <v>0</v>
      </c>
      <c r="I327" s="81">
        <v>0</v>
      </c>
      <c r="J327" s="81">
        <v>0</v>
      </c>
      <c r="K327" s="82">
        <v>0</v>
      </c>
      <c r="L327" s="393"/>
      <c r="M327" s="393"/>
      <c r="R327" s="60">
        <v>758</v>
      </c>
      <c r="T327" s="60">
        <v>758</v>
      </c>
    </row>
    <row r="328" spans="1:54" x14ac:dyDescent="0.2">
      <c r="B328" s="69"/>
      <c r="C328" s="70" t="s">
        <v>46</v>
      </c>
      <c r="D328" s="77">
        <v>0</v>
      </c>
      <c r="E328" s="78">
        <v>0</v>
      </c>
      <c r="F328" s="78">
        <v>0</v>
      </c>
      <c r="G328" s="78">
        <v>0</v>
      </c>
      <c r="H328" s="80">
        <v>0</v>
      </c>
      <c r="I328" s="81">
        <v>0</v>
      </c>
      <c r="J328" s="81">
        <v>0</v>
      </c>
      <c r="K328" s="82">
        <v>0</v>
      </c>
      <c r="L328" s="393"/>
      <c r="M328" s="393"/>
      <c r="R328" s="60">
        <v>758</v>
      </c>
      <c r="T328" s="60">
        <v>758</v>
      </c>
    </row>
    <row r="329" spans="1:54" x14ac:dyDescent="0.2">
      <c r="B329" s="90" t="s">
        <v>113</v>
      </c>
      <c r="C329" s="91" t="s">
        <v>110</v>
      </c>
      <c r="D329" s="92">
        <v>0</v>
      </c>
      <c r="E329" s="93">
        <v>0</v>
      </c>
      <c r="F329" s="93">
        <v>0</v>
      </c>
      <c r="G329" s="93">
        <v>0</v>
      </c>
      <c r="H329" s="95">
        <v>0</v>
      </c>
      <c r="I329" s="96">
        <v>0</v>
      </c>
      <c r="J329" s="96">
        <v>0</v>
      </c>
      <c r="K329" s="97">
        <v>0</v>
      </c>
      <c r="L329" s="395"/>
      <c r="M329" s="395"/>
    </row>
    <row r="330" spans="1:54" x14ac:dyDescent="0.2">
      <c r="B330" s="90"/>
      <c r="C330" s="91" t="s">
        <v>111</v>
      </c>
      <c r="D330" s="92">
        <v>0</v>
      </c>
      <c r="E330" s="93">
        <v>0</v>
      </c>
      <c r="F330" s="93">
        <v>0</v>
      </c>
      <c r="G330" s="93">
        <v>0</v>
      </c>
      <c r="H330" s="95">
        <v>0</v>
      </c>
      <c r="I330" s="96">
        <v>0</v>
      </c>
      <c r="J330" s="96">
        <v>0</v>
      </c>
      <c r="K330" s="97">
        <v>0</v>
      </c>
      <c r="L330" s="395"/>
      <c r="M330" s="395"/>
    </row>
    <row r="331" spans="1:54" x14ac:dyDescent="0.2">
      <c r="B331" s="90"/>
      <c r="C331" s="91" t="s">
        <v>45</v>
      </c>
      <c r="D331" s="92">
        <v>0</v>
      </c>
      <c r="E331" s="93">
        <v>0</v>
      </c>
      <c r="F331" s="93">
        <v>0</v>
      </c>
      <c r="G331" s="93">
        <v>0</v>
      </c>
      <c r="H331" s="95">
        <v>0</v>
      </c>
      <c r="I331" s="96">
        <v>0</v>
      </c>
      <c r="J331" s="96">
        <v>0</v>
      </c>
      <c r="K331" s="97">
        <v>0</v>
      </c>
      <c r="L331" s="395"/>
      <c r="M331" s="395"/>
    </row>
    <row r="332" spans="1:54" x14ac:dyDescent="0.2">
      <c r="B332" s="100"/>
      <c r="C332" s="101" t="s">
        <v>46</v>
      </c>
      <c r="D332" s="102">
        <v>0</v>
      </c>
      <c r="E332" s="103">
        <v>0</v>
      </c>
      <c r="F332" s="103">
        <v>0</v>
      </c>
      <c r="G332" s="103">
        <v>0</v>
      </c>
      <c r="H332" s="105">
        <v>0</v>
      </c>
      <c r="I332" s="106">
        <v>0</v>
      </c>
      <c r="J332" s="106">
        <v>0</v>
      </c>
      <c r="K332" s="107">
        <v>0</v>
      </c>
      <c r="L332" s="395"/>
      <c r="M332" s="395"/>
    </row>
    <row r="333" spans="1:54" ht="21" x14ac:dyDescent="0.2">
      <c r="B333" s="128"/>
      <c r="C333" s="129"/>
      <c r="D333" s="362"/>
      <c r="E333" s="363"/>
      <c r="F333" s="363"/>
      <c r="G333" s="363"/>
      <c r="H333" s="362"/>
      <c r="I333" s="363"/>
      <c r="J333" s="363"/>
      <c r="K333" s="363"/>
      <c r="L333" s="394"/>
      <c r="M333" s="394"/>
    </row>
    <row r="334" spans="1:54" s="109" customFormat="1" ht="21" x14ac:dyDescent="0.35">
      <c r="A334" s="57"/>
      <c r="B334" s="364" t="s">
        <v>122</v>
      </c>
      <c r="C334" s="365"/>
      <c r="D334" s="366" t="s">
        <v>98</v>
      </c>
      <c r="E334" s="367"/>
      <c r="F334" s="367"/>
      <c r="G334" s="368"/>
      <c r="H334" s="369" t="s">
        <v>99</v>
      </c>
      <c r="I334" s="370"/>
      <c r="J334" s="370"/>
      <c r="K334" s="371"/>
      <c r="L334" s="400"/>
      <c r="M334" s="400"/>
      <c r="N334" s="399"/>
      <c r="O334" s="399"/>
      <c r="P334" s="399"/>
      <c r="Q334" s="399"/>
      <c r="R334" s="60"/>
      <c r="S334" s="60"/>
      <c r="T334" s="60"/>
      <c r="U334" s="60"/>
      <c r="V334" s="60"/>
      <c r="W334" s="60"/>
      <c r="X334" s="60"/>
      <c r="Y334" s="60"/>
      <c r="Z334" s="60"/>
      <c r="AA334" s="60"/>
      <c r="AB334" s="60"/>
      <c r="AC334" s="60"/>
      <c r="AD334" s="60"/>
      <c r="AE334" s="60"/>
      <c r="AF334" s="60"/>
      <c r="AG334" s="60"/>
      <c r="AH334" s="60"/>
      <c r="AI334" s="60"/>
      <c r="AJ334" s="60"/>
      <c r="AK334" s="60"/>
      <c r="AL334" s="60"/>
      <c r="AM334" s="60"/>
      <c r="AN334" s="60"/>
      <c r="AO334" s="60"/>
      <c r="AP334" s="60"/>
      <c r="AQ334" s="60"/>
      <c r="AR334" s="60"/>
      <c r="AS334" s="60"/>
      <c r="AT334" s="60"/>
      <c r="AU334" s="60"/>
      <c r="AV334" s="60"/>
      <c r="AW334" s="60"/>
      <c r="AX334" s="60"/>
      <c r="AY334" s="60"/>
      <c r="AZ334" s="60"/>
      <c r="BA334" s="60"/>
      <c r="BB334" s="60"/>
    </row>
    <row r="335" spans="1:54" x14ac:dyDescent="0.2">
      <c r="B335" s="67"/>
      <c r="C335" s="68" t="s">
        <v>105</v>
      </c>
      <c r="D335" s="126">
        <v>0</v>
      </c>
      <c r="E335" s="127">
        <v>0</v>
      </c>
      <c r="F335" s="127">
        <v>0</v>
      </c>
      <c r="G335" s="127">
        <v>0</v>
      </c>
      <c r="H335" s="120">
        <v>0</v>
      </c>
      <c r="I335" s="121">
        <v>0</v>
      </c>
      <c r="J335" s="121">
        <v>0</v>
      </c>
      <c r="K335" s="122">
        <v>0</v>
      </c>
      <c r="L335" s="393"/>
      <c r="M335" s="393"/>
      <c r="R335" s="60">
        <v>767</v>
      </c>
      <c r="T335" s="60">
        <v>767</v>
      </c>
    </row>
    <row r="336" spans="1:54" x14ac:dyDescent="0.2">
      <c r="B336" s="69"/>
      <c r="C336" s="70" t="s">
        <v>115</v>
      </c>
      <c r="D336" s="112">
        <v>0</v>
      </c>
      <c r="E336" s="113">
        <v>0</v>
      </c>
      <c r="F336" s="113">
        <v>0</v>
      </c>
      <c r="G336" s="113">
        <v>0</v>
      </c>
      <c r="H336" s="115">
        <v>0</v>
      </c>
      <c r="I336" s="116">
        <v>0</v>
      </c>
      <c r="J336" s="116">
        <v>0</v>
      </c>
      <c r="K336" s="117">
        <v>0</v>
      </c>
      <c r="L336" s="393"/>
      <c r="M336" s="393"/>
    </row>
    <row r="337" spans="1:54" x14ac:dyDescent="0.2">
      <c r="B337" s="69" t="s">
        <v>109</v>
      </c>
      <c r="C337" s="70" t="s">
        <v>110</v>
      </c>
      <c r="D337" s="77">
        <v>0</v>
      </c>
      <c r="E337" s="78">
        <v>0</v>
      </c>
      <c r="F337" s="78">
        <v>0</v>
      </c>
      <c r="G337" s="78">
        <v>0</v>
      </c>
      <c r="H337" s="80">
        <v>0</v>
      </c>
      <c r="I337" s="81">
        <v>0</v>
      </c>
      <c r="J337" s="81">
        <v>0</v>
      </c>
      <c r="K337" s="82">
        <v>0</v>
      </c>
      <c r="L337" s="393"/>
      <c r="M337" s="393"/>
      <c r="R337" s="60">
        <v>783</v>
      </c>
      <c r="T337" s="60">
        <v>783</v>
      </c>
    </row>
    <row r="338" spans="1:54" x14ac:dyDescent="0.2">
      <c r="B338" s="69"/>
      <c r="C338" s="70" t="s">
        <v>111</v>
      </c>
      <c r="D338" s="77">
        <v>0</v>
      </c>
      <c r="E338" s="78">
        <v>0</v>
      </c>
      <c r="F338" s="78">
        <v>0</v>
      </c>
      <c r="G338" s="78">
        <v>0</v>
      </c>
      <c r="H338" s="80">
        <v>0</v>
      </c>
      <c r="I338" s="81">
        <v>0</v>
      </c>
      <c r="J338" s="81">
        <v>0</v>
      </c>
      <c r="K338" s="82">
        <v>0</v>
      </c>
      <c r="L338" s="393"/>
      <c r="M338" s="393"/>
      <c r="R338" s="60">
        <v>784</v>
      </c>
      <c r="T338" s="60">
        <v>784</v>
      </c>
    </row>
    <row r="339" spans="1:54" x14ac:dyDescent="0.2">
      <c r="A339" s="57">
        <v>27</v>
      </c>
      <c r="B339" s="69"/>
      <c r="C339" s="70" t="s">
        <v>45</v>
      </c>
      <c r="D339" s="77">
        <v>0</v>
      </c>
      <c r="E339" s="78">
        <v>0</v>
      </c>
      <c r="F339" s="78">
        <v>0</v>
      </c>
      <c r="G339" s="78">
        <v>0</v>
      </c>
      <c r="H339" s="80">
        <v>0</v>
      </c>
      <c r="I339" s="81">
        <v>0</v>
      </c>
      <c r="J339" s="81">
        <v>0</v>
      </c>
      <c r="K339" s="82">
        <v>0</v>
      </c>
      <c r="L339" s="393"/>
      <c r="M339" s="393"/>
      <c r="R339" s="60">
        <v>785</v>
      </c>
      <c r="T339" s="60">
        <v>785</v>
      </c>
    </row>
    <row r="340" spans="1:54" x14ac:dyDescent="0.2">
      <c r="B340" s="69"/>
      <c r="C340" s="70" t="s">
        <v>46</v>
      </c>
      <c r="D340" s="77">
        <v>0</v>
      </c>
      <c r="E340" s="78">
        <v>0</v>
      </c>
      <c r="F340" s="78">
        <v>0</v>
      </c>
      <c r="G340" s="78">
        <v>0</v>
      </c>
      <c r="H340" s="80">
        <v>0</v>
      </c>
      <c r="I340" s="81">
        <v>0</v>
      </c>
      <c r="J340" s="81">
        <v>0</v>
      </c>
      <c r="K340" s="82">
        <v>0</v>
      </c>
      <c r="L340" s="393"/>
      <c r="M340" s="393"/>
      <c r="R340" s="60">
        <v>785</v>
      </c>
      <c r="T340" s="60">
        <v>785</v>
      </c>
    </row>
    <row r="341" spans="1:54" x14ac:dyDescent="0.2">
      <c r="B341" s="90" t="s">
        <v>113</v>
      </c>
      <c r="C341" s="91" t="s">
        <v>110</v>
      </c>
      <c r="D341" s="92">
        <v>0</v>
      </c>
      <c r="E341" s="93">
        <v>0</v>
      </c>
      <c r="F341" s="93">
        <v>0</v>
      </c>
      <c r="G341" s="93">
        <v>0</v>
      </c>
      <c r="H341" s="95">
        <v>0</v>
      </c>
      <c r="I341" s="96">
        <v>0</v>
      </c>
      <c r="J341" s="96">
        <v>0</v>
      </c>
      <c r="K341" s="97">
        <v>0</v>
      </c>
      <c r="L341" s="395"/>
      <c r="M341" s="395"/>
    </row>
    <row r="342" spans="1:54" x14ac:dyDescent="0.2">
      <c r="B342" s="90"/>
      <c r="C342" s="91" t="s">
        <v>111</v>
      </c>
      <c r="D342" s="92">
        <v>0</v>
      </c>
      <c r="E342" s="93">
        <v>0</v>
      </c>
      <c r="F342" s="93">
        <v>0</v>
      </c>
      <c r="G342" s="93">
        <v>0</v>
      </c>
      <c r="H342" s="95">
        <v>0</v>
      </c>
      <c r="I342" s="96">
        <v>0</v>
      </c>
      <c r="J342" s="96">
        <v>0</v>
      </c>
      <c r="K342" s="97">
        <v>0</v>
      </c>
      <c r="L342" s="395"/>
      <c r="M342" s="395"/>
    </row>
    <row r="343" spans="1:54" x14ac:dyDescent="0.2">
      <c r="B343" s="90"/>
      <c r="C343" s="91" t="s">
        <v>45</v>
      </c>
      <c r="D343" s="92">
        <v>0</v>
      </c>
      <c r="E343" s="93">
        <v>0</v>
      </c>
      <c r="F343" s="93">
        <v>0</v>
      </c>
      <c r="G343" s="93">
        <v>0</v>
      </c>
      <c r="H343" s="95">
        <v>0</v>
      </c>
      <c r="I343" s="96">
        <v>0</v>
      </c>
      <c r="J343" s="96">
        <v>0</v>
      </c>
      <c r="K343" s="97">
        <v>0</v>
      </c>
      <c r="L343" s="395"/>
      <c r="M343" s="395"/>
    </row>
    <row r="344" spans="1:54" x14ac:dyDescent="0.2">
      <c r="B344" s="100"/>
      <c r="C344" s="101" t="s">
        <v>46</v>
      </c>
      <c r="D344" s="102">
        <v>0</v>
      </c>
      <c r="E344" s="103">
        <v>0</v>
      </c>
      <c r="F344" s="103">
        <v>0</v>
      </c>
      <c r="G344" s="103">
        <v>0</v>
      </c>
      <c r="H344" s="105">
        <v>0</v>
      </c>
      <c r="I344" s="106">
        <v>0</v>
      </c>
      <c r="J344" s="106">
        <v>0</v>
      </c>
      <c r="K344" s="107">
        <v>0</v>
      </c>
      <c r="L344" s="395"/>
      <c r="M344" s="395"/>
    </row>
    <row r="345" spans="1:54" ht="21" x14ac:dyDescent="0.2">
      <c r="B345" s="128"/>
      <c r="C345" s="129"/>
      <c r="D345" s="362"/>
      <c r="E345" s="363"/>
      <c r="F345" s="363"/>
      <c r="G345" s="363"/>
      <c r="H345" s="362"/>
      <c r="I345" s="363"/>
      <c r="J345" s="363"/>
      <c r="K345" s="363"/>
      <c r="L345" s="394"/>
      <c r="M345" s="394"/>
    </row>
    <row r="346" spans="1:54" s="109" customFormat="1" ht="21" x14ac:dyDescent="0.35">
      <c r="A346" s="57"/>
      <c r="B346" s="364" t="s">
        <v>122</v>
      </c>
      <c r="C346" s="365"/>
      <c r="D346" s="366" t="s">
        <v>98</v>
      </c>
      <c r="E346" s="367"/>
      <c r="F346" s="367"/>
      <c r="G346" s="368"/>
      <c r="H346" s="369" t="s">
        <v>99</v>
      </c>
      <c r="I346" s="370"/>
      <c r="J346" s="370"/>
      <c r="K346" s="371"/>
      <c r="L346" s="400"/>
      <c r="M346" s="400"/>
      <c r="N346" s="399"/>
      <c r="O346" s="399"/>
      <c r="P346" s="399"/>
      <c r="Q346" s="399"/>
      <c r="R346" s="60"/>
      <c r="S346" s="60"/>
      <c r="T346" s="60"/>
      <c r="U346" s="60"/>
      <c r="V346" s="60"/>
      <c r="W346" s="60"/>
      <c r="X346" s="60"/>
      <c r="Y346" s="60"/>
      <c r="Z346" s="60"/>
      <c r="AA346" s="60"/>
      <c r="AB346" s="60"/>
      <c r="AC346" s="60"/>
      <c r="AD346" s="60"/>
      <c r="AE346" s="60"/>
      <c r="AF346" s="60"/>
      <c r="AG346" s="60"/>
      <c r="AH346" s="60"/>
      <c r="AI346" s="60"/>
      <c r="AJ346" s="60"/>
      <c r="AK346" s="60"/>
      <c r="AL346" s="60"/>
      <c r="AM346" s="60"/>
      <c r="AN346" s="60"/>
      <c r="AO346" s="60"/>
      <c r="AP346" s="60"/>
      <c r="AQ346" s="60"/>
      <c r="AR346" s="60"/>
      <c r="AS346" s="60"/>
      <c r="AT346" s="60"/>
      <c r="AU346" s="60"/>
      <c r="AV346" s="60"/>
      <c r="AW346" s="60"/>
      <c r="AX346" s="60"/>
      <c r="AY346" s="60"/>
      <c r="AZ346" s="60"/>
      <c r="BA346" s="60"/>
      <c r="BB346" s="60"/>
    </row>
    <row r="347" spans="1:54" x14ac:dyDescent="0.2">
      <c r="B347" s="67"/>
      <c r="C347" s="68" t="s">
        <v>105</v>
      </c>
      <c r="D347" s="126">
        <v>0</v>
      </c>
      <c r="E347" s="127">
        <v>0</v>
      </c>
      <c r="F347" s="127">
        <v>0</v>
      </c>
      <c r="G347" s="127">
        <v>0</v>
      </c>
      <c r="H347" s="120">
        <v>0</v>
      </c>
      <c r="I347" s="121">
        <v>0</v>
      </c>
      <c r="J347" s="121">
        <v>0</v>
      </c>
      <c r="K347" s="122">
        <v>0</v>
      </c>
      <c r="L347" s="393"/>
      <c r="M347" s="393"/>
      <c r="R347" s="60">
        <v>794</v>
      </c>
      <c r="T347" s="60">
        <v>794</v>
      </c>
    </row>
    <row r="348" spans="1:54" x14ac:dyDescent="0.2">
      <c r="B348" s="69"/>
      <c r="C348" s="70" t="s">
        <v>115</v>
      </c>
      <c r="D348" s="112">
        <v>0</v>
      </c>
      <c r="E348" s="113">
        <v>0</v>
      </c>
      <c r="F348" s="113">
        <v>0</v>
      </c>
      <c r="G348" s="113">
        <v>0</v>
      </c>
      <c r="H348" s="115">
        <v>0</v>
      </c>
      <c r="I348" s="116">
        <v>0</v>
      </c>
      <c r="J348" s="116">
        <v>0</v>
      </c>
      <c r="K348" s="117">
        <v>0</v>
      </c>
      <c r="L348" s="393"/>
      <c r="M348" s="393"/>
    </row>
    <row r="349" spans="1:54" x14ac:dyDescent="0.2">
      <c r="B349" s="69" t="s">
        <v>109</v>
      </c>
      <c r="C349" s="70" t="s">
        <v>110</v>
      </c>
      <c r="D349" s="77">
        <v>0</v>
      </c>
      <c r="E349" s="78">
        <v>0</v>
      </c>
      <c r="F349" s="78">
        <v>0</v>
      </c>
      <c r="G349" s="78">
        <v>0</v>
      </c>
      <c r="H349" s="80">
        <v>0</v>
      </c>
      <c r="I349" s="81">
        <v>0</v>
      </c>
      <c r="J349" s="81">
        <v>0</v>
      </c>
      <c r="K349" s="82">
        <v>0</v>
      </c>
      <c r="L349" s="393"/>
      <c r="M349" s="393"/>
      <c r="R349" s="60">
        <v>810</v>
      </c>
      <c r="T349" s="60">
        <v>810</v>
      </c>
    </row>
    <row r="350" spans="1:54" x14ac:dyDescent="0.2">
      <c r="B350" s="69"/>
      <c r="C350" s="70" t="s">
        <v>111</v>
      </c>
      <c r="D350" s="77">
        <v>0</v>
      </c>
      <c r="E350" s="78">
        <v>0</v>
      </c>
      <c r="F350" s="78">
        <v>0</v>
      </c>
      <c r="G350" s="78">
        <v>0</v>
      </c>
      <c r="H350" s="80">
        <v>0</v>
      </c>
      <c r="I350" s="81">
        <v>0</v>
      </c>
      <c r="J350" s="81">
        <v>0</v>
      </c>
      <c r="K350" s="82">
        <v>0</v>
      </c>
      <c r="L350" s="393"/>
      <c r="M350" s="393"/>
      <c r="R350" s="60">
        <v>811</v>
      </c>
      <c r="T350" s="60">
        <v>811</v>
      </c>
    </row>
    <row r="351" spans="1:54" x14ac:dyDescent="0.2">
      <c r="A351" s="57">
        <v>28</v>
      </c>
      <c r="B351" s="69"/>
      <c r="C351" s="70" t="s">
        <v>45</v>
      </c>
      <c r="D351" s="77">
        <v>0</v>
      </c>
      <c r="E351" s="78">
        <v>0</v>
      </c>
      <c r="F351" s="78">
        <v>0</v>
      </c>
      <c r="G351" s="78">
        <v>0</v>
      </c>
      <c r="H351" s="80">
        <v>0</v>
      </c>
      <c r="I351" s="81">
        <v>0</v>
      </c>
      <c r="J351" s="81">
        <v>0</v>
      </c>
      <c r="K351" s="82">
        <v>0</v>
      </c>
      <c r="L351" s="393"/>
      <c r="M351" s="393"/>
      <c r="R351" s="60">
        <v>812</v>
      </c>
      <c r="T351" s="60">
        <v>812</v>
      </c>
    </row>
    <row r="352" spans="1:54" x14ac:dyDescent="0.2">
      <c r="B352" s="69"/>
      <c r="C352" s="70" t="s">
        <v>46</v>
      </c>
      <c r="D352" s="77">
        <v>0</v>
      </c>
      <c r="E352" s="78">
        <v>0</v>
      </c>
      <c r="F352" s="78">
        <v>0</v>
      </c>
      <c r="G352" s="78">
        <v>0</v>
      </c>
      <c r="H352" s="80">
        <v>0</v>
      </c>
      <c r="I352" s="81">
        <v>0</v>
      </c>
      <c r="J352" s="81">
        <v>0</v>
      </c>
      <c r="K352" s="82">
        <v>0</v>
      </c>
      <c r="L352" s="393"/>
      <c r="M352" s="393"/>
      <c r="R352" s="60">
        <v>812</v>
      </c>
      <c r="T352" s="60">
        <v>812</v>
      </c>
    </row>
    <row r="353" spans="1:54" x14ac:dyDescent="0.2">
      <c r="B353" s="90" t="s">
        <v>113</v>
      </c>
      <c r="C353" s="91" t="s">
        <v>110</v>
      </c>
      <c r="D353" s="92">
        <v>0</v>
      </c>
      <c r="E353" s="93">
        <v>0</v>
      </c>
      <c r="F353" s="93">
        <v>0</v>
      </c>
      <c r="G353" s="93">
        <v>0</v>
      </c>
      <c r="H353" s="95">
        <v>0</v>
      </c>
      <c r="I353" s="96">
        <v>0</v>
      </c>
      <c r="J353" s="96">
        <v>0</v>
      </c>
      <c r="K353" s="97">
        <v>0</v>
      </c>
      <c r="L353" s="395"/>
      <c r="M353" s="395"/>
    </row>
    <row r="354" spans="1:54" x14ac:dyDescent="0.2">
      <c r="B354" s="90"/>
      <c r="C354" s="91" t="s">
        <v>111</v>
      </c>
      <c r="D354" s="92">
        <v>0</v>
      </c>
      <c r="E354" s="93">
        <v>0</v>
      </c>
      <c r="F354" s="93">
        <v>0</v>
      </c>
      <c r="G354" s="93">
        <v>0</v>
      </c>
      <c r="H354" s="95">
        <v>0</v>
      </c>
      <c r="I354" s="96">
        <v>0</v>
      </c>
      <c r="J354" s="96">
        <v>0</v>
      </c>
      <c r="K354" s="97">
        <v>0</v>
      </c>
      <c r="L354" s="395"/>
      <c r="M354" s="395"/>
    </row>
    <row r="355" spans="1:54" x14ac:dyDescent="0.2">
      <c r="B355" s="90"/>
      <c r="C355" s="91" t="s">
        <v>45</v>
      </c>
      <c r="D355" s="92">
        <v>0</v>
      </c>
      <c r="E355" s="93">
        <v>0</v>
      </c>
      <c r="F355" s="93">
        <v>0</v>
      </c>
      <c r="G355" s="93">
        <v>0</v>
      </c>
      <c r="H355" s="95">
        <v>0</v>
      </c>
      <c r="I355" s="96">
        <v>0</v>
      </c>
      <c r="J355" s="96">
        <v>0</v>
      </c>
      <c r="K355" s="97">
        <v>0</v>
      </c>
      <c r="L355" s="395"/>
      <c r="M355" s="395"/>
    </row>
    <row r="356" spans="1:54" x14ac:dyDescent="0.2">
      <c r="B356" s="100"/>
      <c r="C356" s="101" t="s">
        <v>46</v>
      </c>
      <c r="D356" s="102">
        <v>0</v>
      </c>
      <c r="E356" s="103">
        <v>0</v>
      </c>
      <c r="F356" s="103">
        <v>0</v>
      </c>
      <c r="G356" s="103">
        <v>0</v>
      </c>
      <c r="H356" s="105">
        <v>0</v>
      </c>
      <c r="I356" s="106">
        <v>0</v>
      </c>
      <c r="J356" s="106">
        <v>0</v>
      </c>
      <c r="K356" s="107">
        <v>0</v>
      </c>
      <c r="L356" s="395"/>
      <c r="M356" s="395"/>
    </row>
    <row r="357" spans="1:54" ht="21" x14ac:dyDescent="0.2">
      <c r="B357" s="128"/>
      <c r="C357" s="129"/>
      <c r="D357" s="362"/>
      <c r="E357" s="363"/>
      <c r="F357" s="363"/>
      <c r="G357" s="363"/>
      <c r="H357" s="362"/>
      <c r="I357" s="363"/>
      <c r="J357" s="363"/>
      <c r="K357" s="363"/>
      <c r="L357" s="394"/>
      <c r="M357" s="394"/>
    </row>
    <row r="358" spans="1:54" s="109" customFormat="1" ht="21" x14ac:dyDescent="0.35">
      <c r="A358" s="57"/>
      <c r="B358" s="364" t="s">
        <v>122</v>
      </c>
      <c r="C358" s="365"/>
      <c r="D358" s="366" t="s">
        <v>98</v>
      </c>
      <c r="E358" s="367"/>
      <c r="F358" s="367"/>
      <c r="G358" s="368"/>
      <c r="H358" s="369" t="s">
        <v>99</v>
      </c>
      <c r="I358" s="370"/>
      <c r="J358" s="370"/>
      <c r="K358" s="371"/>
      <c r="L358" s="400"/>
      <c r="M358" s="400"/>
      <c r="N358" s="399"/>
      <c r="O358" s="399"/>
      <c r="P358" s="399"/>
      <c r="Q358" s="399"/>
      <c r="R358" s="60"/>
      <c r="S358" s="60"/>
      <c r="T358" s="60"/>
      <c r="U358" s="60"/>
      <c r="V358" s="60"/>
      <c r="W358" s="60"/>
      <c r="X358" s="60"/>
      <c r="Y358" s="60"/>
      <c r="Z358" s="60"/>
      <c r="AA358" s="60"/>
      <c r="AB358" s="60"/>
      <c r="AC358" s="60"/>
      <c r="AD358" s="60"/>
      <c r="AE358" s="60"/>
      <c r="AF358" s="60"/>
      <c r="AG358" s="60"/>
      <c r="AH358" s="60"/>
      <c r="AI358" s="60"/>
      <c r="AJ358" s="60"/>
      <c r="AK358" s="60"/>
      <c r="AL358" s="60"/>
      <c r="AM358" s="60"/>
      <c r="AN358" s="60"/>
      <c r="AO358" s="60"/>
      <c r="AP358" s="60"/>
      <c r="AQ358" s="60"/>
      <c r="AR358" s="60"/>
      <c r="AS358" s="60"/>
      <c r="AT358" s="60"/>
      <c r="AU358" s="60"/>
      <c r="AV358" s="60"/>
      <c r="AW358" s="60"/>
      <c r="AX358" s="60"/>
      <c r="AY358" s="60"/>
      <c r="AZ358" s="60"/>
      <c r="BA358" s="60"/>
      <c r="BB358" s="60"/>
    </row>
    <row r="359" spans="1:54" x14ac:dyDescent="0.2">
      <c r="B359" s="67"/>
      <c r="C359" s="68" t="s">
        <v>105</v>
      </c>
      <c r="D359" s="126">
        <v>0</v>
      </c>
      <c r="E359" s="127">
        <v>0</v>
      </c>
      <c r="F359" s="127">
        <v>0</v>
      </c>
      <c r="G359" s="127">
        <v>0</v>
      </c>
      <c r="H359" s="120">
        <v>0</v>
      </c>
      <c r="I359" s="121">
        <v>0</v>
      </c>
      <c r="J359" s="121">
        <v>0</v>
      </c>
      <c r="K359" s="122">
        <v>0</v>
      </c>
      <c r="L359" s="393"/>
      <c r="M359" s="393"/>
      <c r="R359" s="60">
        <v>821</v>
      </c>
      <c r="T359" s="60">
        <v>821</v>
      </c>
    </row>
    <row r="360" spans="1:54" x14ac:dyDescent="0.2">
      <c r="B360" s="69"/>
      <c r="C360" s="70" t="s">
        <v>115</v>
      </c>
      <c r="D360" s="112">
        <v>0</v>
      </c>
      <c r="E360" s="113">
        <v>0</v>
      </c>
      <c r="F360" s="113">
        <v>0</v>
      </c>
      <c r="G360" s="113">
        <v>0</v>
      </c>
      <c r="H360" s="115">
        <v>0</v>
      </c>
      <c r="I360" s="116">
        <v>0</v>
      </c>
      <c r="J360" s="116">
        <v>0</v>
      </c>
      <c r="K360" s="117">
        <v>0</v>
      </c>
      <c r="L360" s="393"/>
      <c r="M360" s="393"/>
    </row>
    <row r="361" spans="1:54" x14ac:dyDescent="0.2">
      <c r="B361" s="69" t="s">
        <v>109</v>
      </c>
      <c r="C361" s="70" t="s">
        <v>110</v>
      </c>
      <c r="D361" s="77">
        <v>0</v>
      </c>
      <c r="E361" s="78">
        <v>0</v>
      </c>
      <c r="F361" s="78">
        <v>0</v>
      </c>
      <c r="G361" s="78">
        <v>0</v>
      </c>
      <c r="H361" s="80">
        <v>0</v>
      </c>
      <c r="I361" s="81">
        <v>0</v>
      </c>
      <c r="J361" s="81">
        <v>0</v>
      </c>
      <c r="K361" s="82">
        <v>0</v>
      </c>
      <c r="L361" s="393"/>
      <c r="M361" s="393"/>
      <c r="R361" s="60">
        <v>837</v>
      </c>
      <c r="T361" s="60">
        <v>837</v>
      </c>
    </row>
    <row r="362" spans="1:54" x14ac:dyDescent="0.2">
      <c r="B362" s="69"/>
      <c r="C362" s="70" t="s">
        <v>111</v>
      </c>
      <c r="D362" s="77">
        <v>0</v>
      </c>
      <c r="E362" s="78">
        <v>0</v>
      </c>
      <c r="F362" s="78">
        <v>0</v>
      </c>
      <c r="G362" s="78">
        <v>0</v>
      </c>
      <c r="H362" s="80">
        <v>0</v>
      </c>
      <c r="I362" s="81">
        <v>0</v>
      </c>
      <c r="J362" s="81">
        <v>0</v>
      </c>
      <c r="K362" s="82">
        <v>0</v>
      </c>
      <c r="L362" s="393"/>
      <c r="M362" s="393"/>
      <c r="R362" s="60">
        <v>838</v>
      </c>
      <c r="T362" s="60">
        <v>838</v>
      </c>
    </row>
    <row r="363" spans="1:54" x14ac:dyDescent="0.2">
      <c r="A363" s="57">
        <v>29</v>
      </c>
      <c r="B363" s="69"/>
      <c r="C363" s="70" t="s">
        <v>45</v>
      </c>
      <c r="D363" s="77">
        <v>0</v>
      </c>
      <c r="E363" s="78">
        <v>0</v>
      </c>
      <c r="F363" s="78">
        <v>0</v>
      </c>
      <c r="G363" s="78">
        <v>0</v>
      </c>
      <c r="H363" s="80">
        <v>0</v>
      </c>
      <c r="I363" s="81">
        <v>0</v>
      </c>
      <c r="J363" s="81">
        <v>0</v>
      </c>
      <c r="K363" s="82">
        <v>0</v>
      </c>
      <c r="L363" s="393"/>
      <c r="M363" s="393"/>
      <c r="R363" s="60">
        <v>839</v>
      </c>
      <c r="T363" s="60">
        <v>839</v>
      </c>
    </row>
    <row r="364" spans="1:54" x14ac:dyDescent="0.2">
      <c r="B364" s="69"/>
      <c r="C364" s="70" t="s">
        <v>46</v>
      </c>
      <c r="D364" s="77">
        <v>0</v>
      </c>
      <c r="E364" s="78">
        <v>0</v>
      </c>
      <c r="F364" s="78">
        <v>0</v>
      </c>
      <c r="G364" s="78">
        <v>0</v>
      </c>
      <c r="H364" s="80">
        <v>0</v>
      </c>
      <c r="I364" s="81">
        <v>0</v>
      </c>
      <c r="J364" s="81">
        <v>0</v>
      </c>
      <c r="K364" s="82">
        <v>0</v>
      </c>
      <c r="L364" s="393"/>
      <c r="M364" s="393"/>
      <c r="R364" s="60">
        <v>839</v>
      </c>
      <c r="T364" s="60">
        <v>839</v>
      </c>
    </row>
    <row r="365" spans="1:54" x14ac:dyDescent="0.2">
      <c r="B365" s="90" t="s">
        <v>113</v>
      </c>
      <c r="C365" s="91" t="s">
        <v>110</v>
      </c>
      <c r="D365" s="92">
        <v>0</v>
      </c>
      <c r="E365" s="93">
        <v>0</v>
      </c>
      <c r="F365" s="93">
        <v>0</v>
      </c>
      <c r="G365" s="93">
        <v>0</v>
      </c>
      <c r="H365" s="95">
        <v>0</v>
      </c>
      <c r="I365" s="96">
        <v>0</v>
      </c>
      <c r="J365" s="96">
        <v>0</v>
      </c>
      <c r="K365" s="97">
        <v>0</v>
      </c>
      <c r="L365" s="395"/>
      <c r="M365" s="395"/>
    </row>
    <row r="366" spans="1:54" x14ac:dyDescent="0.2">
      <c r="B366" s="90"/>
      <c r="C366" s="91" t="s">
        <v>111</v>
      </c>
      <c r="D366" s="92">
        <v>0</v>
      </c>
      <c r="E366" s="93">
        <v>0</v>
      </c>
      <c r="F366" s="93">
        <v>0</v>
      </c>
      <c r="G366" s="93">
        <v>0</v>
      </c>
      <c r="H366" s="95">
        <v>0</v>
      </c>
      <c r="I366" s="96">
        <v>0</v>
      </c>
      <c r="J366" s="96">
        <v>0</v>
      </c>
      <c r="K366" s="97">
        <v>0</v>
      </c>
      <c r="L366" s="395"/>
      <c r="M366" s="395"/>
    </row>
    <row r="367" spans="1:54" x14ac:dyDescent="0.2">
      <c r="B367" s="90"/>
      <c r="C367" s="91" t="s">
        <v>45</v>
      </c>
      <c r="D367" s="92">
        <v>0</v>
      </c>
      <c r="E367" s="93">
        <v>0</v>
      </c>
      <c r="F367" s="93">
        <v>0</v>
      </c>
      <c r="G367" s="93">
        <v>0</v>
      </c>
      <c r="H367" s="95">
        <v>0</v>
      </c>
      <c r="I367" s="96">
        <v>0</v>
      </c>
      <c r="J367" s="96">
        <v>0</v>
      </c>
      <c r="K367" s="97">
        <v>0</v>
      </c>
      <c r="L367" s="395"/>
      <c r="M367" s="395"/>
    </row>
    <row r="368" spans="1:54" x14ac:dyDescent="0.2">
      <c r="B368" s="100"/>
      <c r="C368" s="101" t="s">
        <v>46</v>
      </c>
      <c r="D368" s="102">
        <v>0</v>
      </c>
      <c r="E368" s="103">
        <v>0</v>
      </c>
      <c r="F368" s="103">
        <v>0</v>
      </c>
      <c r="G368" s="103">
        <v>0</v>
      </c>
      <c r="H368" s="105">
        <v>0</v>
      </c>
      <c r="I368" s="106">
        <v>0</v>
      </c>
      <c r="J368" s="106">
        <v>0</v>
      </c>
      <c r="K368" s="107">
        <v>0</v>
      </c>
      <c r="L368" s="395"/>
      <c r="M368" s="395"/>
    </row>
    <row r="369" spans="1:54" ht="21" x14ac:dyDescent="0.2">
      <c r="B369" s="128"/>
      <c r="C369" s="129"/>
      <c r="D369" s="362"/>
      <c r="E369" s="363"/>
      <c r="F369" s="363"/>
      <c r="G369" s="363"/>
      <c r="H369" s="362"/>
      <c r="I369" s="363"/>
      <c r="J369" s="363"/>
      <c r="K369" s="363"/>
      <c r="L369" s="394"/>
      <c r="M369" s="394"/>
    </row>
    <row r="370" spans="1:54" s="109" customFormat="1" ht="21" x14ac:dyDescent="0.35">
      <c r="A370" s="57"/>
      <c r="B370" s="364" t="s">
        <v>122</v>
      </c>
      <c r="C370" s="365"/>
      <c r="D370" s="366" t="s">
        <v>98</v>
      </c>
      <c r="E370" s="367"/>
      <c r="F370" s="367"/>
      <c r="G370" s="368"/>
      <c r="H370" s="369" t="s">
        <v>99</v>
      </c>
      <c r="I370" s="370"/>
      <c r="J370" s="370"/>
      <c r="K370" s="371"/>
      <c r="L370" s="400"/>
      <c r="M370" s="400"/>
      <c r="N370" s="399"/>
      <c r="O370" s="399"/>
      <c r="P370" s="399"/>
      <c r="Q370" s="399"/>
      <c r="R370" s="60"/>
      <c r="S370" s="60"/>
      <c r="T370" s="60"/>
      <c r="U370" s="60"/>
      <c r="V370" s="60"/>
      <c r="W370" s="60"/>
      <c r="X370" s="60"/>
      <c r="Y370" s="60"/>
      <c r="Z370" s="60"/>
      <c r="AA370" s="60"/>
      <c r="AB370" s="60"/>
      <c r="AC370" s="60"/>
      <c r="AD370" s="60"/>
      <c r="AE370" s="60"/>
      <c r="AF370" s="60"/>
      <c r="AG370" s="60"/>
      <c r="AH370" s="60"/>
      <c r="AI370" s="60"/>
      <c r="AJ370" s="60"/>
      <c r="AK370" s="60"/>
      <c r="AL370" s="60"/>
      <c r="AM370" s="60"/>
      <c r="AN370" s="60"/>
      <c r="AO370" s="60"/>
      <c r="AP370" s="60"/>
      <c r="AQ370" s="60"/>
      <c r="AR370" s="60"/>
      <c r="AS370" s="60"/>
      <c r="AT370" s="60"/>
      <c r="AU370" s="60"/>
      <c r="AV370" s="60"/>
      <c r="AW370" s="60"/>
      <c r="AX370" s="60"/>
      <c r="AY370" s="60"/>
      <c r="AZ370" s="60"/>
      <c r="BA370" s="60"/>
      <c r="BB370" s="60"/>
    </row>
    <row r="371" spans="1:54" x14ac:dyDescent="0.2">
      <c r="B371" s="67"/>
      <c r="C371" s="68" t="s">
        <v>105</v>
      </c>
      <c r="D371" s="126">
        <v>0</v>
      </c>
      <c r="E371" s="127">
        <v>0</v>
      </c>
      <c r="F371" s="127">
        <v>0</v>
      </c>
      <c r="G371" s="127">
        <v>0</v>
      </c>
      <c r="H371" s="120">
        <v>0</v>
      </c>
      <c r="I371" s="121">
        <v>0</v>
      </c>
      <c r="J371" s="121">
        <v>0</v>
      </c>
      <c r="K371" s="122">
        <v>0</v>
      </c>
      <c r="L371" s="393"/>
      <c r="M371" s="393"/>
      <c r="R371" s="60">
        <v>848</v>
      </c>
      <c r="T371" s="60">
        <v>848</v>
      </c>
    </row>
    <row r="372" spans="1:54" x14ac:dyDescent="0.2">
      <c r="B372" s="69"/>
      <c r="C372" s="70" t="s">
        <v>115</v>
      </c>
      <c r="D372" s="112">
        <v>0</v>
      </c>
      <c r="E372" s="113">
        <v>0</v>
      </c>
      <c r="F372" s="113">
        <v>0</v>
      </c>
      <c r="G372" s="113">
        <v>0</v>
      </c>
      <c r="H372" s="115">
        <v>0</v>
      </c>
      <c r="I372" s="116">
        <v>0</v>
      </c>
      <c r="J372" s="116">
        <v>0</v>
      </c>
      <c r="K372" s="117">
        <v>0</v>
      </c>
      <c r="L372" s="393"/>
      <c r="M372" s="393"/>
    </row>
    <row r="373" spans="1:54" x14ac:dyDescent="0.2">
      <c r="B373" s="69" t="s">
        <v>109</v>
      </c>
      <c r="C373" s="70" t="s">
        <v>110</v>
      </c>
      <c r="D373" s="77">
        <v>0</v>
      </c>
      <c r="E373" s="78">
        <v>0</v>
      </c>
      <c r="F373" s="78">
        <v>0</v>
      </c>
      <c r="G373" s="78">
        <v>0</v>
      </c>
      <c r="H373" s="80">
        <v>0</v>
      </c>
      <c r="I373" s="81">
        <v>0</v>
      </c>
      <c r="J373" s="81">
        <v>0</v>
      </c>
      <c r="K373" s="82">
        <v>0</v>
      </c>
      <c r="L373" s="393"/>
      <c r="M373" s="393"/>
      <c r="R373" s="60">
        <v>864</v>
      </c>
      <c r="T373" s="60">
        <v>864</v>
      </c>
    </row>
    <row r="374" spans="1:54" x14ac:dyDescent="0.2">
      <c r="B374" s="69"/>
      <c r="C374" s="70" t="s">
        <v>111</v>
      </c>
      <c r="D374" s="77">
        <v>0</v>
      </c>
      <c r="E374" s="78">
        <v>0</v>
      </c>
      <c r="F374" s="78">
        <v>0</v>
      </c>
      <c r="G374" s="78">
        <v>0</v>
      </c>
      <c r="H374" s="80">
        <v>0</v>
      </c>
      <c r="I374" s="81">
        <v>0</v>
      </c>
      <c r="J374" s="81">
        <v>0</v>
      </c>
      <c r="K374" s="82">
        <v>0</v>
      </c>
      <c r="L374" s="393"/>
      <c r="M374" s="393"/>
      <c r="R374" s="60">
        <v>865</v>
      </c>
      <c r="T374" s="60">
        <v>865</v>
      </c>
    </row>
    <row r="375" spans="1:54" x14ac:dyDescent="0.2">
      <c r="A375" s="57">
        <v>30</v>
      </c>
      <c r="B375" s="69"/>
      <c r="C375" s="70" t="s">
        <v>45</v>
      </c>
      <c r="D375" s="77">
        <v>0</v>
      </c>
      <c r="E375" s="78">
        <v>0</v>
      </c>
      <c r="F375" s="78">
        <v>0</v>
      </c>
      <c r="G375" s="78">
        <v>0</v>
      </c>
      <c r="H375" s="80">
        <v>0</v>
      </c>
      <c r="I375" s="81">
        <v>0</v>
      </c>
      <c r="J375" s="81">
        <v>0</v>
      </c>
      <c r="K375" s="82">
        <v>0</v>
      </c>
      <c r="L375" s="393"/>
      <c r="M375" s="393"/>
      <c r="R375" s="60">
        <v>866</v>
      </c>
      <c r="T375" s="60">
        <v>866</v>
      </c>
    </row>
    <row r="376" spans="1:54" x14ac:dyDescent="0.2">
      <c r="B376" s="69"/>
      <c r="C376" s="70" t="s">
        <v>46</v>
      </c>
      <c r="D376" s="77">
        <v>0</v>
      </c>
      <c r="E376" s="78">
        <v>0</v>
      </c>
      <c r="F376" s="78">
        <v>0</v>
      </c>
      <c r="G376" s="78">
        <v>0</v>
      </c>
      <c r="H376" s="80">
        <v>0</v>
      </c>
      <c r="I376" s="81">
        <v>0</v>
      </c>
      <c r="J376" s="81">
        <v>0</v>
      </c>
      <c r="K376" s="82">
        <v>0</v>
      </c>
      <c r="L376" s="393"/>
      <c r="M376" s="393"/>
      <c r="R376" s="60">
        <v>866</v>
      </c>
      <c r="T376" s="60">
        <v>866</v>
      </c>
    </row>
    <row r="377" spans="1:54" x14ac:dyDescent="0.2">
      <c r="B377" s="90" t="s">
        <v>113</v>
      </c>
      <c r="C377" s="91" t="s">
        <v>110</v>
      </c>
      <c r="D377" s="92">
        <v>0</v>
      </c>
      <c r="E377" s="93">
        <v>0</v>
      </c>
      <c r="F377" s="93">
        <v>0</v>
      </c>
      <c r="G377" s="93">
        <v>0</v>
      </c>
      <c r="H377" s="95">
        <v>0</v>
      </c>
      <c r="I377" s="96">
        <v>0</v>
      </c>
      <c r="J377" s="96">
        <v>0</v>
      </c>
      <c r="K377" s="97">
        <v>0</v>
      </c>
      <c r="L377" s="395"/>
      <c r="M377" s="395"/>
    </row>
    <row r="378" spans="1:54" x14ac:dyDescent="0.2">
      <c r="B378" s="90"/>
      <c r="C378" s="91" t="s">
        <v>111</v>
      </c>
      <c r="D378" s="92">
        <v>0</v>
      </c>
      <c r="E378" s="93">
        <v>0</v>
      </c>
      <c r="F378" s="93">
        <v>0</v>
      </c>
      <c r="G378" s="93">
        <v>0</v>
      </c>
      <c r="H378" s="95">
        <v>0</v>
      </c>
      <c r="I378" s="96">
        <v>0</v>
      </c>
      <c r="J378" s="96">
        <v>0</v>
      </c>
      <c r="K378" s="97">
        <v>0</v>
      </c>
      <c r="L378" s="395"/>
      <c r="M378" s="395"/>
    </row>
    <row r="379" spans="1:54" x14ac:dyDescent="0.2">
      <c r="B379" s="90"/>
      <c r="C379" s="91" t="s">
        <v>45</v>
      </c>
      <c r="D379" s="92">
        <v>0</v>
      </c>
      <c r="E379" s="93">
        <v>0</v>
      </c>
      <c r="F379" s="93">
        <v>0</v>
      </c>
      <c r="G379" s="93">
        <v>0</v>
      </c>
      <c r="H379" s="95">
        <v>0</v>
      </c>
      <c r="I379" s="96">
        <v>0</v>
      </c>
      <c r="J379" s="96">
        <v>0</v>
      </c>
      <c r="K379" s="97">
        <v>0</v>
      </c>
      <c r="L379" s="395"/>
      <c r="M379" s="395"/>
    </row>
    <row r="380" spans="1:54" x14ac:dyDescent="0.2">
      <c r="B380" s="100"/>
      <c r="C380" s="101" t="s">
        <v>46</v>
      </c>
      <c r="D380" s="102">
        <v>0</v>
      </c>
      <c r="E380" s="103">
        <v>0</v>
      </c>
      <c r="F380" s="103">
        <v>0</v>
      </c>
      <c r="G380" s="103">
        <v>0</v>
      </c>
      <c r="H380" s="105">
        <v>0</v>
      </c>
      <c r="I380" s="106">
        <v>0</v>
      </c>
      <c r="J380" s="106">
        <v>0</v>
      </c>
      <c r="K380" s="107">
        <v>0</v>
      </c>
      <c r="L380" s="395"/>
      <c r="M380" s="395"/>
    </row>
    <row r="381" spans="1:54" ht="21" x14ac:dyDescent="0.2">
      <c r="B381" s="128"/>
      <c r="C381" s="129"/>
      <c r="D381" s="362"/>
      <c r="E381" s="363"/>
      <c r="F381" s="363"/>
      <c r="G381" s="363"/>
      <c r="H381" s="362"/>
      <c r="I381" s="363"/>
      <c r="J381" s="363"/>
      <c r="K381" s="363"/>
    </row>
    <row r="382" spans="1:54" ht="21" x14ac:dyDescent="0.35">
      <c r="B382" s="364" t="s">
        <v>122</v>
      </c>
      <c r="C382" s="365"/>
      <c r="D382" s="366" t="s">
        <v>98</v>
      </c>
      <c r="E382" s="367"/>
      <c r="F382" s="367"/>
      <c r="G382" s="368"/>
      <c r="H382" s="369" t="s">
        <v>99</v>
      </c>
      <c r="I382" s="370"/>
      <c r="J382" s="370"/>
      <c r="K382" s="371"/>
    </row>
    <row r="383" spans="1:54" x14ac:dyDescent="0.2">
      <c r="B383" s="67"/>
      <c r="C383" s="68" t="s">
        <v>105</v>
      </c>
      <c r="D383" s="126">
        <v>0</v>
      </c>
      <c r="E383" s="127">
        <v>0</v>
      </c>
      <c r="F383" s="127">
        <v>0</v>
      </c>
      <c r="G383" s="127">
        <v>0</v>
      </c>
      <c r="H383" s="120">
        <v>0</v>
      </c>
      <c r="I383" s="121">
        <v>0</v>
      </c>
      <c r="J383" s="121">
        <v>0</v>
      </c>
      <c r="K383" s="122">
        <v>0</v>
      </c>
      <c r="R383" s="60">
        <v>875</v>
      </c>
      <c r="T383" s="60">
        <v>875</v>
      </c>
    </row>
    <row r="384" spans="1:54" x14ac:dyDescent="0.2">
      <c r="B384" s="69"/>
      <c r="C384" s="70" t="s">
        <v>115</v>
      </c>
      <c r="D384" s="112">
        <v>0</v>
      </c>
      <c r="E384" s="113">
        <v>0</v>
      </c>
      <c r="F384" s="113">
        <v>0</v>
      </c>
      <c r="G384" s="113">
        <v>0</v>
      </c>
      <c r="H384" s="115">
        <v>0</v>
      </c>
      <c r="I384" s="116">
        <v>0</v>
      </c>
      <c r="J384" s="116">
        <v>0</v>
      </c>
      <c r="K384" s="117">
        <v>0</v>
      </c>
    </row>
    <row r="385" spans="1:20" x14ac:dyDescent="0.2">
      <c r="B385" s="69" t="s">
        <v>109</v>
      </c>
      <c r="C385" s="70" t="s">
        <v>110</v>
      </c>
      <c r="D385" s="77">
        <v>0</v>
      </c>
      <c r="E385" s="78">
        <v>0</v>
      </c>
      <c r="F385" s="78">
        <v>0</v>
      </c>
      <c r="G385" s="78">
        <v>0</v>
      </c>
      <c r="H385" s="80">
        <v>0</v>
      </c>
      <c r="I385" s="81">
        <v>0</v>
      </c>
      <c r="J385" s="81">
        <v>0</v>
      </c>
      <c r="K385" s="82">
        <v>0</v>
      </c>
      <c r="R385" s="60">
        <v>891</v>
      </c>
      <c r="T385" s="60">
        <v>891</v>
      </c>
    </row>
    <row r="386" spans="1:20" x14ac:dyDescent="0.2">
      <c r="B386" s="69"/>
      <c r="C386" s="70" t="s">
        <v>111</v>
      </c>
      <c r="D386" s="77">
        <v>0</v>
      </c>
      <c r="E386" s="78">
        <v>0</v>
      </c>
      <c r="F386" s="78">
        <v>0</v>
      </c>
      <c r="G386" s="78">
        <v>0</v>
      </c>
      <c r="H386" s="80">
        <v>0</v>
      </c>
      <c r="I386" s="81">
        <v>0</v>
      </c>
      <c r="J386" s="81">
        <v>0</v>
      </c>
      <c r="K386" s="82">
        <v>0</v>
      </c>
      <c r="R386" s="60">
        <v>892</v>
      </c>
      <c r="T386" s="60">
        <v>892</v>
      </c>
    </row>
    <row r="387" spans="1:20" x14ac:dyDescent="0.2">
      <c r="A387" s="57">
        <v>31</v>
      </c>
      <c r="B387" s="69"/>
      <c r="C387" s="70" t="s">
        <v>45</v>
      </c>
      <c r="D387" s="77">
        <v>0</v>
      </c>
      <c r="E387" s="78">
        <v>0</v>
      </c>
      <c r="F387" s="78">
        <v>0</v>
      </c>
      <c r="G387" s="78">
        <v>0</v>
      </c>
      <c r="H387" s="80">
        <v>0</v>
      </c>
      <c r="I387" s="81">
        <v>0</v>
      </c>
      <c r="J387" s="81">
        <v>0</v>
      </c>
      <c r="K387" s="82">
        <v>0</v>
      </c>
      <c r="R387" s="60">
        <v>893</v>
      </c>
      <c r="T387" s="60">
        <v>893</v>
      </c>
    </row>
    <row r="388" spans="1:20" x14ac:dyDescent="0.2">
      <c r="B388" s="69"/>
      <c r="C388" s="70" t="s">
        <v>46</v>
      </c>
      <c r="D388" s="77">
        <v>0</v>
      </c>
      <c r="E388" s="78">
        <v>0</v>
      </c>
      <c r="F388" s="78">
        <v>0</v>
      </c>
      <c r="G388" s="78">
        <v>0</v>
      </c>
      <c r="H388" s="80">
        <v>0</v>
      </c>
      <c r="I388" s="81">
        <v>0</v>
      </c>
      <c r="J388" s="81">
        <v>0</v>
      </c>
      <c r="K388" s="82">
        <v>0</v>
      </c>
      <c r="R388" s="60">
        <v>893</v>
      </c>
      <c r="T388" s="60">
        <v>893</v>
      </c>
    </row>
    <row r="389" spans="1:20" x14ac:dyDescent="0.2">
      <c r="B389" s="90" t="s">
        <v>113</v>
      </c>
      <c r="C389" s="91" t="s">
        <v>110</v>
      </c>
      <c r="D389" s="92">
        <v>0</v>
      </c>
      <c r="E389" s="93">
        <v>0</v>
      </c>
      <c r="F389" s="93">
        <v>0</v>
      </c>
      <c r="G389" s="93">
        <v>0</v>
      </c>
      <c r="H389" s="95">
        <v>0</v>
      </c>
      <c r="I389" s="96">
        <v>0</v>
      </c>
      <c r="J389" s="96">
        <v>0</v>
      </c>
      <c r="K389" s="97">
        <v>0</v>
      </c>
    </row>
    <row r="390" spans="1:20" x14ac:dyDescent="0.2">
      <c r="B390" s="90"/>
      <c r="C390" s="91" t="s">
        <v>111</v>
      </c>
      <c r="D390" s="92">
        <v>0</v>
      </c>
      <c r="E390" s="93">
        <v>0</v>
      </c>
      <c r="F390" s="93">
        <v>0</v>
      </c>
      <c r="G390" s="93">
        <v>0</v>
      </c>
      <c r="H390" s="95">
        <v>0</v>
      </c>
      <c r="I390" s="96">
        <v>0</v>
      </c>
      <c r="J390" s="96">
        <v>0</v>
      </c>
      <c r="K390" s="97">
        <v>0</v>
      </c>
    </row>
    <row r="391" spans="1:20" x14ac:dyDescent="0.2">
      <c r="B391" s="90"/>
      <c r="C391" s="91" t="s">
        <v>45</v>
      </c>
      <c r="D391" s="92">
        <v>0</v>
      </c>
      <c r="E391" s="93">
        <v>0</v>
      </c>
      <c r="F391" s="93">
        <v>0</v>
      </c>
      <c r="G391" s="93">
        <v>0</v>
      </c>
      <c r="H391" s="95">
        <v>0</v>
      </c>
      <c r="I391" s="96">
        <v>0</v>
      </c>
      <c r="J391" s="96">
        <v>0</v>
      </c>
      <c r="K391" s="97">
        <v>0</v>
      </c>
    </row>
    <row r="392" spans="1:20" x14ac:dyDescent="0.2">
      <c r="B392" s="100"/>
      <c r="C392" s="101" t="s">
        <v>46</v>
      </c>
      <c r="D392" s="102">
        <v>0</v>
      </c>
      <c r="E392" s="103">
        <v>0</v>
      </c>
      <c r="F392" s="103">
        <v>0</v>
      </c>
      <c r="G392" s="103">
        <v>0</v>
      </c>
      <c r="H392" s="105">
        <v>0</v>
      </c>
      <c r="I392" s="106">
        <v>0</v>
      </c>
      <c r="J392" s="106">
        <v>0</v>
      </c>
      <c r="K392" s="107">
        <v>0</v>
      </c>
    </row>
    <row r="393" spans="1:20" ht="21" x14ac:dyDescent="0.2">
      <c r="B393" s="128"/>
      <c r="C393" s="129"/>
      <c r="D393" s="362"/>
      <c r="E393" s="363"/>
      <c r="F393" s="363"/>
      <c r="G393" s="363"/>
      <c r="H393" s="362"/>
      <c r="I393" s="363"/>
      <c r="J393" s="363"/>
      <c r="K393" s="363"/>
    </row>
    <row r="394" spans="1:20" ht="21" x14ac:dyDescent="0.35">
      <c r="B394" s="364" t="s">
        <v>122</v>
      </c>
      <c r="C394" s="365"/>
      <c r="D394" s="366" t="s">
        <v>98</v>
      </c>
      <c r="E394" s="367"/>
      <c r="F394" s="367"/>
      <c r="G394" s="368"/>
      <c r="H394" s="369" t="s">
        <v>99</v>
      </c>
      <c r="I394" s="370"/>
      <c r="J394" s="370"/>
      <c r="K394" s="371"/>
    </row>
    <row r="395" spans="1:20" x14ac:dyDescent="0.2">
      <c r="B395" s="67"/>
      <c r="C395" s="68" t="s">
        <v>105</v>
      </c>
      <c r="D395" s="126">
        <v>0</v>
      </c>
      <c r="E395" s="127">
        <v>0</v>
      </c>
      <c r="F395" s="127">
        <v>0</v>
      </c>
      <c r="G395" s="127">
        <v>0</v>
      </c>
      <c r="H395" s="120">
        <v>0</v>
      </c>
      <c r="I395" s="121">
        <v>0</v>
      </c>
      <c r="J395" s="121">
        <v>0</v>
      </c>
      <c r="K395" s="122">
        <v>0</v>
      </c>
      <c r="R395" s="60">
        <v>902</v>
      </c>
      <c r="T395" s="60">
        <v>902</v>
      </c>
    </row>
    <row r="396" spans="1:20" x14ac:dyDescent="0.2">
      <c r="B396" s="69"/>
      <c r="C396" s="70" t="s">
        <v>115</v>
      </c>
      <c r="D396" s="112">
        <v>0</v>
      </c>
      <c r="E396" s="113">
        <v>0</v>
      </c>
      <c r="F396" s="113">
        <v>0</v>
      </c>
      <c r="G396" s="113">
        <v>0</v>
      </c>
      <c r="H396" s="115">
        <v>0</v>
      </c>
      <c r="I396" s="116">
        <v>0</v>
      </c>
      <c r="J396" s="116">
        <v>0</v>
      </c>
      <c r="K396" s="117">
        <v>0</v>
      </c>
    </row>
    <row r="397" spans="1:20" x14ac:dyDescent="0.2">
      <c r="B397" s="69" t="s">
        <v>109</v>
      </c>
      <c r="C397" s="70" t="s">
        <v>110</v>
      </c>
      <c r="D397" s="77">
        <v>0</v>
      </c>
      <c r="E397" s="78">
        <v>0</v>
      </c>
      <c r="F397" s="78">
        <v>0</v>
      </c>
      <c r="G397" s="78">
        <v>0</v>
      </c>
      <c r="H397" s="80">
        <v>0</v>
      </c>
      <c r="I397" s="81">
        <v>0</v>
      </c>
      <c r="J397" s="81">
        <v>0</v>
      </c>
      <c r="K397" s="82">
        <v>0</v>
      </c>
      <c r="R397" s="60">
        <v>918</v>
      </c>
      <c r="T397" s="60">
        <v>918</v>
      </c>
    </row>
    <row r="398" spans="1:20" x14ac:dyDescent="0.2">
      <c r="A398" s="57">
        <v>32</v>
      </c>
      <c r="B398" s="69"/>
      <c r="C398" s="70" t="s">
        <v>111</v>
      </c>
      <c r="D398" s="77">
        <v>0</v>
      </c>
      <c r="E398" s="78">
        <v>0</v>
      </c>
      <c r="F398" s="78">
        <v>0</v>
      </c>
      <c r="G398" s="78">
        <v>0</v>
      </c>
      <c r="H398" s="80">
        <v>0</v>
      </c>
      <c r="I398" s="81">
        <v>0</v>
      </c>
      <c r="J398" s="81">
        <v>0</v>
      </c>
      <c r="K398" s="82">
        <v>0</v>
      </c>
      <c r="R398" s="60">
        <v>919</v>
      </c>
      <c r="T398" s="60">
        <v>919</v>
      </c>
    </row>
    <row r="399" spans="1:20" x14ac:dyDescent="0.2">
      <c r="B399" s="69"/>
      <c r="C399" s="70" t="s">
        <v>45</v>
      </c>
      <c r="D399" s="77">
        <v>0</v>
      </c>
      <c r="E399" s="78">
        <v>0</v>
      </c>
      <c r="F399" s="78">
        <v>0</v>
      </c>
      <c r="G399" s="78">
        <v>0</v>
      </c>
      <c r="H399" s="80">
        <v>0</v>
      </c>
      <c r="I399" s="81">
        <v>0</v>
      </c>
      <c r="J399" s="81">
        <v>0</v>
      </c>
      <c r="K399" s="82">
        <v>0</v>
      </c>
      <c r="R399" s="60">
        <v>920</v>
      </c>
      <c r="T399" s="60">
        <v>920</v>
      </c>
    </row>
    <row r="400" spans="1:20" x14ac:dyDescent="0.2">
      <c r="B400" s="69"/>
      <c r="C400" s="70" t="s">
        <v>46</v>
      </c>
      <c r="D400" s="77">
        <v>0</v>
      </c>
      <c r="E400" s="78">
        <v>0</v>
      </c>
      <c r="F400" s="78">
        <v>0</v>
      </c>
      <c r="G400" s="78">
        <v>0</v>
      </c>
      <c r="H400" s="80">
        <v>0</v>
      </c>
      <c r="I400" s="81">
        <v>0</v>
      </c>
      <c r="J400" s="81">
        <v>0</v>
      </c>
      <c r="K400" s="82">
        <v>0</v>
      </c>
      <c r="R400" s="60">
        <v>920</v>
      </c>
      <c r="T400" s="60">
        <v>920</v>
      </c>
    </row>
    <row r="401" spans="2:20" x14ac:dyDescent="0.2">
      <c r="B401" s="90" t="s">
        <v>113</v>
      </c>
      <c r="C401" s="91" t="s">
        <v>110</v>
      </c>
      <c r="D401" s="92">
        <v>0</v>
      </c>
      <c r="E401" s="93">
        <v>0</v>
      </c>
      <c r="F401" s="93">
        <v>0</v>
      </c>
      <c r="G401" s="93">
        <v>0</v>
      </c>
      <c r="H401" s="95">
        <v>0</v>
      </c>
      <c r="I401" s="96">
        <v>0</v>
      </c>
      <c r="J401" s="96">
        <v>0</v>
      </c>
      <c r="K401" s="97">
        <v>0</v>
      </c>
      <c r="T401" s="99"/>
    </row>
    <row r="402" spans="2:20" x14ac:dyDescent="0.2">
      <c r="B402" s="90"/>
      <c r="C402" s="91" t="s">
        <v>111</v>
      </c>
      <c r="D402" s="92">
        <v>0</v>
      </c>
      <c r="E402" s="93">
        <v>0</v>
      </c>
      <c r="F402" s="93">
        <v>0</v>
      </c>
      <c r="G402" s="93">
        <v>0</v>
      </c>
      <c r="H402" s="95">
        <v>0</v>
      </c>
      <c r="I402" s="96">
        <v>0</v>
      </c>
      <c r="J402" s="96">
        <v>0</v>
      </c>
      <c r="K402" s="97">
        <v>0</v>
      </c>
      <c r="T402" s="99"/>
    </row>
    <row r="403" spans="2:20" x14ac:dyDescent="0.2">
      <c r="B403" s="90"/>
      <c r="C403" s="91" t="s">
        <v>45</v>
      </c>
      <c r="D403" s="92">
        <v>0</v>
      </c>
      <c r="E403" s="93">
        <v>0</v>
      </c>
      <c r="F403" s="93">
        <v>0</v>
      </c>
      <c r="G403" s="93">
        <v>0</v>
      </c>
      <c r="H403" s="95">
        <v>0</v>
      </c>
      <c r="I403" s="96">
        <v>0</v>
      </c>
      <c r="J403" s="96">
        <v>0</v>
      </c>
      <c r="K403" s="97">
        <v>0</v>
      </c>
      <c r="T403" s="99"/>
    </row>
    <row r="404" spans="2:20" x14ac:dyDescent="0.2">
      <c r="B404" s="100"/>
      <c r="C404" s="101" t="s">
        <v>46</v>
      </c>
      <c r="D404" s="102">
        <v>0</v>
      </c>
      <c r="E404" s="103">
        <v>0</v>
      </c>
      <c r="F404" s="103">
        <v>0</v>
      </c>
      <c r="G404" s="103">
        <v>0</v>
      </c>
      <c r="H404" s="105">
        <v>0</v>
      </c>
      <c r="I404" s="106">
        <v>0</v>
      </c>
      <c r="J404" s="106">
        <v>0</v>
      </c>
      <c r="K404" s="107">
        <v>0</v>
      </c>
      <c r="T404" s="99"/>
    </row>
    <row r="405" spans="2:20" ht="21" x14ac:dyDescent="0.2">
      <c r="B405" s="130"/>
      <c r="C405" s="131"/>
      <c r="D405" s="372"/>
      <c r="E405" s="373"/>
      <c r="F405" s="373"/>
      <c r="G405" s="373"/>
      <c r="H405" s="372"/>
      <c r="I405" s="373"/>
      <c r="J405" s="373"/>
      <c r="K405" s="373"/>
      <c r="T405" s="99"/>
    </row>
    <row r="406" spans="2:20" x14ac:dyDescent="0.2">
      <c r="T406" s="99"/>
    </row>
    <row r="407" spans="2:20" x14ac:dyDescent="0.2">
      <c r="T407" s="99"/>
    </row>
    <row r="408" spans="2:20" x14ac:dyDescent="0.2">
      <c r="T408" s="99"/>
    </row>
    <row r="409" spans="2:20" x14ac:dyDescent="0.2">
      <c r="T409" s="99"/>
    </row>
    <row r="410" spans="2:20" x14ac:dyDescent="0.2">
      <c r="T410" s="99"/>
    </row>
    <row r="411" spans="2:20" x14ac:dyDescent="0.2">
      <c r="T411" s="99"/>
    </row>
    <row r="412" spans="2:20" x14ac:dyDescent="0.2">
      <c r="T412" s="99"/>
    </row>
    <row r="413" spans="2:20" x14ac:dyDescent="0.2">
      <c r="T413" s="99"/>
    </row>
    <row r="414" spans="2:20" x14ac:dyDescent="0.2">
      <c r="T414" s="99"/>
    </row>
    <row r="415" spans="2:20" x14ac:dyDescent="0.2">
      <c r="T415" s="99"/>
    </row>
    <row r="416" spans="2:20" x14ac:dyDescent="0.2">
      <c r="T416" s="99"/>
    </row>
    <row r="417" spans="20:20" x14ac:dyDescent="0.2">
      <c r="T417" s="99"/>
    </row>
    <row r="418" spans="20:20" x14ac:dyDescent="0.2">
      <c r="T418" s="99"/>
    </row>
    <row r="419" spans="20:20" x14ac:dyDescent="0.2">
      <c r="T419" s="99"/>
    </row>
    <row r="420" spans="20:20" x14ac:dyDescent="0.2">
      <c r="T420" s="99"/>
    </row>
    <row r="421" spans="20:20" x14ac:dyDescent="0.2">
      <c r="T421" s="99"/>
    </row>
    <row r="422" spans="20:20" x14ac:dyDescent="0.2">
      <c r="T422" s="99"/>
    </row>
    <row r="423" spans="20:20" x14ac:dyDescent="0.2">
      <c r="T423" s="99"/>
    </row>
    <row r="424" spans="20:20" x14ac:dyDescent="0.2">
      <c r="T424" s="99"/>
    </row>
    <row r="425" spans="20:20" x14ac:dyDescent="0.2">
      <c r="T425" s="99"/>
    </row>
    <row r="426" spans="20:20" x14ac:dyDescent="0.2">
      <c r="T426" s="99"/>
    </row>
    <row r="427" spans="20:20" x14ac:dyDescent="0.2">
      <c r="T427" s="99"/>
    </row>
    <row r="428" spans="20:20" x14ac:dyDescent="0.2">
      <c r="T428" s="99"/>
    </row>
    <row r="429" spans="20:20" x14ac:dyDescent="0.2">
      <c r="T429" s="99"/>
    </row>
    <row r="430" spans="20:20" x14ac:dyDescent="0.2">
      <c r="T430" s="99"/>
    </row>
    <row r="431" spans="20:20" x14ac:dyDescent="0.2">
      <c r="T431" s="99"/>
    </row>
    <row r="432" spans="20:20" x14ac:dyDescent="0.2">
      <c r="T432" s="99"/>
    </row>
    <row r="433" spans="20:20" x14ac:dyDescent="0.2">
      <c r="T433" s="99"/>
    </row>
    <row r="434" spans="20:20" x14ac:dyDescent="0.2">
      <c r="T434" s="99"/>
    </row>
    <row r="435" spans="20:20" x14ac:dyDescent="0.2">
      <c r="T435" s="99"/>
    </row>
    <row r="436" spans="20:20" x14ac:dyDescent="0.2">
      <c r="T436" s="99"/>
    </row>
    <row r="437" spans="20:20" x14ac:dyDescent="0.2">
      <c r="T437" s="99"/>
    </row>
    <row r="438" spans="20:20" x14ac:dyDescent="0.2">
      <c r="T438" s="99"/>
    </row>
    <row r="439" spans="20:20" x14ac:dyDescent="0.2">
      <c r="T439" s="99"/>
    </row>
    <row r="440" spans="20:20" x14ac:dyDescent="0.2">
      <c r="T440" s="99"/>
    </row>
    <row r="441" spans="20:20" x14ac:dyDescent="0.2">
      <c r="T441" s="99"/>
    </row>
    <row r="442" spans="20:20" x14ac:dyDescent="0.2">
      <c r="T442" s="99"/>
    </row>
    <row r="443" spans="20:20" x14ac:dyDescent="0.2">
      <c r="T443" s="99"/>
    </row>
    <row r="444" spans="20:20" x14ac:dyDescent="0.2">
      <c r="T444" s="99"/>
    </row>
    <row r="445" spans="20:20" x14ac:dyDescent="0.2">
      <c r="T445" s="99"/>
    </row>
    <row r="446" spans="20:20" x14ac:dyDescent="0.2">
      <c r="T446" s="99"/>
    </row>
    <row r="447" spans="20:20" x14ac:dyDescent="0.2">
      <c r="T447" s="99"/>
    </row>
    <row r="448" spans="20:20" x14ac:dyDescent="0.2">
      <c r="T448" s="99"/>
    </row>
    <row r="449" spans="20:20" x14ac:dyDescent="0.2">
      <c r="T449" s="99"/>
    </row>
    <row r="450" spans="20:20" x14ac:dyDescent="0.2">
      <c r="T450" s="99"/>
    </row>
    <row r="451" spans="20:20" x14ac:dyDescent="0.2">
      <c r="T451" s="99"/>
    </row>
    <row r="452" spans="20:20" x14ac:dyDescent="0.2">
      <c r="T452" s="99"/>
    </row>
    <row r="453" spans="20:20" x14ac:dyDescent="0.2">
      <c r="T453" s="99"/>
    </row>
    <row r="454" spans="20:20" x14ac:dyDescent="0.2">
      <c r="T454" s="99"/>
    </row>
    <row r="455" spans="20:20" x14ac:dyDescent="0.2">
      <c r="T455" s="99"/>
    </row>
    <row r="456" spans="20:20" x14ac:dyDescent="0.2">
      <c r="T456" s="99"/>
    </row>
    <row r="457" spans="20:20" x14ac:dyDescent="0.2">
      <c r="T457" s="99"/>
    </row>
    <row r="458" spans="20:20" x14ac:dyDescent="0.2">
      <c r="T458" s="99"/>
    </row>
    <row r="459" spans="20:20" x14ac:dyDescent="0.2">
      <c r="T459" s="99"/>
    </row>
    <row r="460" spans="20:20" x14ac:dyDescent="0.2">
      <c r="T460" s="99"/>
    </row>
    <row r="461" spans="20:20" x14ac:dyDescent="0.2">
      <c r="T461" s="99"/>
    </row>
    <row r="462" spans="20:20" x14ac:dyDescent="0.2">
      <c r="T462" s="99"/>
    </row>
    <row r="463" spans="20:20" x14ac:dyDescent="0.2">
      <c r="T463" s="99"/>
    </row>
    <row r="464" spans="20:20" x14ac:dyDescent="0.2">
      <c r="T464" s="99"/>
    </row>
    <row r="465" spans="20:20" x14ac:dyDescent="0.2">
      <c r="T465" s="99"/>
    </row>
    <row r="466" spans="20:20" x14ac:dyDescent="0.2">
      <c r="T466" s="99"/>
    </row>
    <row r="467" spans="20:20" x14ac:dyDescent="0.2">
      <c r="T467" s="99"/>
    </row>
    <row r="468" spans="20:20" x14ac:dyDescent="0.2">
      <c r="T468" s="99"/>
    </row>
    <row r="469" spans="20:20" x14ac:dyDescent="0.2">
      <c r="T469" s="99"/>
    </row>
    <row r="470" spans="20:20" x14ac:dyDescent="0.2">
      <c r="T470" s="99"/>
    </row>
    <row r="471" spans="20:20" x14ac:dyDescent="0.2">
      <c r="T471" s="99"/>
    </row>
    <row r="472" spans="20:20" x14ac:dyDescent="0.2">
      <c r="T472" s="99"/>
    </row>
    <row r="473" spans="20:20" x14ac:dyDescent="0.2">
      <c r="T473" s="99"/>
    </row>
    <row r="474" spans="20:20" x14ac:dyDescent="0.2">
      <c r="T474" s="99"/>
    </row>
    <row r="475" spans="20:20" x14ac:dyDescent="0.2">
      <c r="T475" s="99"/>
    </row>
    <row r="476" spans="20:20" x14ac:dyDescent="0.2">
      <c r="T476" s="99"/>
    </row>
    <row r="477" spans="20:20" x14ac:dyDescent="0.2">
      <c r="T477" s="99"/>
    </row>
    <row r="478" spans="20:20" x14ac:dyDescent="0.2">
      <c r="T478" s="99"/>
    </row>
    <row r="479" spans="20:20" x14ac:dyDescent="0.2">
      <c r="T479" s="99"/>
    </row>
    <row r="480" spans="20:20" x14ac:dyDescent="0.2">
      <c r="T480" s="99"/>
    </row>
    <row r="481" spans="20:20" x14ac:dyDescent="0.2">
      <c r="T481" s="99"/>
    </row>
    <row r="482" spans="20:20" x14ac:dyDescent="0.2">
      <c r="T482" s="99"/>
    </row>
    <row r="483" spans="20:20" x14ac:dyDescent="0.2">
      <c r="T483" s="99"/>
    </row>
    <row r="484" spans="20:20" x14ac:dyDescent="0.2">
      <c r="T484" s="99"/>
    </row>
    <row r="485" spans="20:20" x14ac:dyDescent="0.2">
      <c r="T485" s="99"/>
    </row>
    <row r="486" spans="20:20" x14ac:dyDescent="0.2">
      <c r="T486" s="99"/>
    </row>
    <row r="487" spans="20:20" x14ac:dyDescent="0.2">
      <c r="T487" s="99"/>
    </row>
    <row r="488" spans="20:20" x14ac:dyDescent="0.2">
      <c r="T488" s="99"/>
    </row>
    <row r="489" spans="20:20" x14ac:dyDescent="0.2">
      <c r="T489" s="99"/>
    </row>
    <row r="490" spans="20:20" x14ac:dyDescent="0.2">
      <c r="T490" s="99"/>
    </row>
    <row r="491" spans="20:20" x14ac:dyDescent="0.2">
      <c r="T491" s="99"/>
    </row>
    <row r="492" spans="20:20" x14ac:dyDescent="0.2">
      <c r="T492" s="99"/>
    </row>
    <row r="493" spans="20:20" x14ac:dyDescent="0.2">
      <c r="T493" s="99"/>
    </row>
    <row r="494" spans="20:20" x14ac:dyDescent="0.2">
      <c r="T494" s="99"/>
    </row>
    <row r="495" spans="20:20" x14ac:dyDescent="0.2">
      <c r="T495" s="99"/>
    </row>
    <row r="496" spans="20:20" x14ac:dyDescent="0.2">
      <c r="T496" s="99"/>
    </row>
    <row r="497" spans="20:20" x14ac:dyDescent="0.2">
      <c r="T497" s="99"/>
    </row>
    <row r="498" spans="20:20" x14ac:dyDescent="0.2">
      <c r="T498" s="99"/>
    </row>
    <row r="499" spans="20:20" x14ac:dyDescent="0.2">
      <c r="T499" s="99"/>
    </row>
    <row r="500" spans="20:20" x14ac:dyDescent="0.2">
      <c r="T500" s="99"/>
    </row>
    <row r="501" spans="20:20" x14ac:dyDescent="0.2">
      <c r="T501" s="99"/>
    </row>
    <row r="502" spans="20:20" x14ac:dyDescent="0.2">
      <c r="T502" s="99"/>
    </row>
    <row r="503" spans="20:20" x14ac:dyDescent="0.2">
      <c r="T503" s="99"/>
    </row>
    <row r="504" spans="20:20" x14ac:dyDescent="0.2">
      <c r="T504" s="99"/>
    </row>
    <row r="505" spans="20:20" x14ac:dyDescent="0.2">
      <c r="T505" s="99"/>
    </row>
    <row r="506" spans="20:20" x14ac:dyDescent="0.2">
      <c r="T506" s="99"/>
    </row>
    <row r="507" spans="20:20" x14ac:dyDescent="0.2">
      <c r="T507" s="99"/>
    </row>
    <row r="508" spans="20:20" x14ac:dyDescent="0.2">
      <c r="T508" s="99"/>
    </row>
    <row r="509" spans="20:20" x14ac:dyDescent="0.2">
      <c r="T509" s="99"/>
    </row>
    <row r="510" spans="20:20" x14ac:dyDescent="0.2">
      <c r="T510" s="99"/>
    </row>
    <row r="511" spans="20:20" x14ac:dyDescent="0.2">
      <c r="T511" s="99"/>
    </row>
    <row r="512" spans="20:20" x14ac:dyDescent="0.2">
      <c r="T512" s="99"/>
    </row>
    <row r="513" spans="20:20" x14ac:dyDescent="0.2">
      <c r="T513" s="99"/>
    </row>
    <row r="514" spans="20:20" x14ac:dyDescent="0.2">
      <c r="T514" s="99"/>
    </row>
    <row r="515" spans="20:20" x14ac:dyDescent="0.2">
      <c r="T515" s="99"/>
    </row>
    <row r="516" spans="20:20" x14ac:dyDescent="0.2">
      <c r="T516" s="99"/>
    </row>
    <row r="517" spans="20:20" x14ac:dyDescent="0.2">
      <c r="T517" s="99"/>
    </row>
    <row r="518" spans="20:20" x14ac:dyDescent="0.2">
      <c r="T518" s="99"/>
    </row>
    <row r="519" spans="20:20" x14ac:dyDescent="0.2">
      <c r="T519" s="99"/>
    </row>
    <row r="520" spans="20:20" x14ac:dyDescent="0.2">
      <c r="T520" s="99"/>
    </row>
    <row r="521" spans="20:20" x14ac:dyDescent="0.2">
      <c r="T521" s="99"/>
    </row>
    <row r="522" spans="20:20" x14ac:dyDescent="0.2">
      <c r="T522" s="99"/>
    </row>
    <row r="523" spans="20:20" x14ac:dyDescent="0.2">
      <c r="T523" s="99"/>
    </row>
    <row r="524" spans="20:20" x14ac:dyDescent="0.2">
      <c r="T524" s="99"/>
    </row>
    <row r="525" spans="20:20" x14ac:dyDescent="0.2">
      <c r="T525" s="99"/>
    </row>
    <row r="526" spans="20:20" x14ac:dyDescent="0.2">
      <c r="T526" s="99"/>
    </row>
    <row r="527" spans="20:20" x14ac:dyDescent="0.2">
      <c r="T527" s="99"/>
    </row>
    <row r="528" spans="20:20" x14ac:dyDescent="0.2">
      <c r="T528" s="99"/>
    </row>
    <row r="529" spans="20:20" x14ac:dyDescent="0.2">
      <c r="T529" s="99"/>
    </row>
    <row r="530" spans="20:20" x14ac:dyDescent="0.2">
      <c r="T530" s="99"/>
    </row>
    <row r="531" spans="20:20" x14ac:dyDescent="0.2">
      <c r="T531" s="99"/>
    </row>
    <row r="532" spans="20:20" x14ac:dyDescent="0.2">
      <c r="T532" s="99"/>
    </row>
    <row r="533" spans="20:20" x14ac:dyDescent="0.2">
      <c r="T533" s="99"/>
    </row>
    <row r="534" spans="20:20" x14ac:dyDescent="0.2">
      <c r="T534" s="99"/>
    </row>
    <row r="535" spans="20:20" x14ac:dyDescent="0.2">
      <c r="T535" s="99"/>
    </row>
  </sheetData>
  <mergeCells count="103">
    <mergeCell ref="N16:Q16"/>
    <mergeCell ref="D393:G393"/>
    <mergeCell ref="H393:K393"/>
    <mergeCell ref="B394:C394"/>
    <mergeCell ref="D394:G394"/>
    <mergeCell ref="H394:K394"/>
    <mergeCell ref="D405:G405"/>
    <mergeCell ref="H405:K405"/>
    <mergeCell ref="B370:C370"/>
    <mergeCell ref="D370:G370"/>
    <mergeCell ref="H370:K370"/>
    <mergeCell ref="D381:G381"/>
    <mergeCell ref="H381:K381"/>
    <mergeCell ref="B382:C382"/>
    <mergeCell ref="D382:G382"/>
    <mergeCell ref="H382:K382"/>
    <mergeCell ref="D357:G357"/>
    <mergeCell ref="H357:K357"/>
    <mergeCell ref="B358:C358"/>
    <mergeCell ref="D358:G358"/>
    <mergeCell ref="H358:K358"/>
    <mergeCell ref="D369:G369"/>
    <mergeCell ref="H369:K369"/>
    <mergeCell ref="B334:C334"/>
    <mergeCell ref="D334:G334"/>
    <mergeCell ref="H334:K334"/>
    <mergeCell ref="D345:G345"/>
    <mergeCell ref="H345:K345"/>
    <mergeCell ref="B346:C346"/>
    <mergeCell ref="D346:G346"/>
    <mergeCell ref="H346:K346"/>
    <mergeCell ref="D321:G321"/>
    <mergeCell ref="H321:K321"/>
    <mergeCell ref="B322:C322"/>
    <mergeCell ref="D322:G322"/>
    <mergeCell ref="H322:K322"/>
    <mergeCell ref="D333:G333"/>
    <mergeCell ref="H333:K333"/>
    <mergeCell ref="B298:C298"/>
    <mergeCell ref="D298:G298"/>
    <mergeCell ref="H298:K298"/>
    <mergeCell ref="D309:G309"/>
    <mergeCell ref="H309:K309"/>
    <mergeCell ref="B310:C310"/>
    <mergeCell ref="D310:G310"/>
    <mergeCell ref="H310:K310"/>
    <mergeCell ref="D285:G285"/>
    <mergeCell ref="H285:K285"/>
    <mergeCell ref="B286:C286"/>
    <mergeCell ref="D286:G286"/>
    <mergeCell ref="H286:K286"/>
    <mergeCell ref="D297:G297"/>
    <mergeCell ref="H297:K297"/>
    <mergeCell ref="B262:C262"/>
    <mergeCell ref="D262:G262"/>
    <mergeCell ref="H262:K262"/>
    <mergeCell ref="D273:G273"/>
    <mergeCell ref="H273:K273"/>
    <mergeCell ref="B274:C274"/>
    <mergeCell ref="D274:G274"/>
    <mergeCell ref="H274:K274"/>
    <mergeCell ref="D226:G226"/>
    <mergeCell ref="H226:K226"/>
    <mergeCell ref="D238:G238"/>
    <mergeCell ref="H238:K238"/>
    <mergeCell ref="D250:G250"/>
    <mergeCell ref="H250:K250"/>
    <mergeCell ref="D154:G154"/>
    <mergeCell ref="H154:K154"/>
    <mergeCell ref="D118:G118"/>
    <mergeCell ref="H118:K118"/>
    <mergeCell ref="D130:G130"/>
    <mergeCell ref="H130:K130"/>
    <mergeCell ref="D142:G142"/>
    <mergeCell ref="H142:K142"/>
    <mergeCell ref="D106:G106"/>
    <mergeCell ref="H106:K106"/>
    <mergeCell ref="D190:G190"/>
    <mergeCell ref="H190:K190"/>
    <mergeCell ref="D202:G202"/>
    <mergeCell ref="H202:K202"/>
    <mergeCell ref="D214:G214"/>
    <mergeCell ref="H214:K214"/>
    <mergeCell ref="D166:G166"/>
    <mergeCell ref="H166:K166"/>
    <mergeCell ref="D178:G178"/>
    <mergeCell ref="H178:K178"/>
    <mergeCell ref="D5:G5"/>
    <mergeCell ref="H5:K5"/>
    <mergeCell ref="D22:G22"/>
    <mergeCell ref="H22:K22"/>
    <mergeCell ref="D34:G34"/>
    <mergeCell ref="H34:K34"/>
    <mergeCell ref="D82:G82"/>
    <mergeCell ref="H82:K82"/>
    <mergeCell ref="D94:G94"/>
    <mergeCell ref="H94:K94"/>
    <mergeCell ref="D46:G46"/>
    <mergeCell ref="H46:K46"/>
    <mergeCell ref="D58:G58"/>
    <mergeCell ref="H58:K58"/>
    <mergeCell ref="D70:G70"/>
    <mergeCell ref="H70:K7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8551546-2f2a-4078-b446-f3f005cc7cd9">
      <UserInfo>
        <DisplayName/>
        <AccountId xsi:nil="true"/>
        <AccountType/>
      </UserInfo>
    </SharedWithUsers>
    <TaxCatchAll xmlns="c8551546-2f2a-4078-b446-f3f005cc7cd9" xsi:nil="true"/>
    <lcf76f155ced4ddcb4097134ff3c332f xmlns="4e341917-e2fa-4ab5-8419-355d3050b87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F342D303DC044BC46BEEB399F8352" ma:contentTypeVersion="14" ma:contentTypeDescription="Create a new document." ma:contentTypeScope="" ma:versionID="72d475dad6bf895adeaf59bae8475d92">
  <xsd:schema xmlns:xsd="http://www.w3.org/2001/XMLSchema" xmlns:xs="http://www.w3.org/2001/XMLSchema" xmlns:p="http://schemas.microsoft.com/office/2006/metadata/properties" xmlns:ns2="4e341917-e2fa-4ab5-8419-355d3050b875" xmlns:ns3="c8551546-2f2a-4078-b446-f3f005cc7cd9" targetNamespace="http://schemas.microsoft.com/office/2006/metadata/properties" ma:root="true" ma:fieldsID="391b0342a16f9a6c3d046f96601ae191" ns2:_="" ns3:_="">
    <xsd:import namespace="4e341917-e2fa-4ab5-8419-355d3050b875"/>
    <xsd:import namespace="c8551546-2f2a-4078-b446-f3f005cc7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341917-e2fa-4ab5-8419-355d3050b8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2d0b6ba-3121-4b31-8f7b-022cbf07e8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51546-2f2a-4078-b446-f3f005cc7c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103ef91-a761-41ba-aa5d-504858098153}" ma:internalName="TaxCatchAll" ma:showField="CatchAllData" ma:web="c8551546-2f2a-4078-b446-f3f005cc7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4DEF66-B193-445A-93D9-6F2FC7AB04C2}">
  <ds:schemaRefs>
    <ds:schemaRef ds:uri="http://schemas.microsoft.com/office/2006/documentManagement/types"/>
    <ds:schemaRef ds:uri="http://schemas.openxmlformats.org/package/2006/metadata/core-properties"/>
    <ds:schemaRef ds:uri="c8551546-2f2a-4078-b446-f3f005cc7cd9"/>
    <ds:schemaRef ds:uri="http://purl.org/dc/elements/1.1/"/>
    <ds:schemaRef ds:uri="4e341917-e2fa-4ab5-8419-355d3050b875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95C9A48-8336-4343-A4EA-10D308C3EC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341917-e2fa-4ab5-8419-355d3050b875"/>
    <ds:schemaRef ds:uri="c8551546-2f2a-4078-b446-f3f005cc7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4C0329-09D5-41CF-BE15-EB5117B9FD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Contents</vt:lpstr>
      <vt:lpstr>1. Existing Need</vt:lpstr>
      <vt:lpstr>2. HNDA Survey</vt:lpstr>
      <vt:lpstr>3. Household Projections</vt:lpstr>
      <vt:lpstr>4. Summary - Contrained Totals</vt:lpstr>
      <vt:lpstr>5. Default</vt:lpstr>
      <vt:lpstr>6. S1 User HoTTC and Princ</vt:lpstr>
      <vt:lpstr>7. S2 User HoTTC and High</vt:lpstr>
      <vt:lpstr>8. S3 User HoTTC and Grow</vt:lpstr>
      <vt:lpstr>Principal HH by HMA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Elaine Byrne</dc:creator>
  <cp:keywords/>
  <dc:description/>
  <cp:lastModifiedBy>Donna Milton</cp:lastModifiedBy>
  <cp:revision/>
  <dcterms:created xsi:type="dcterms:W3CDTF">2022-12-12T14:59:33Z</dcterms:created>
  <dcterms:modified xsi:type="dcterms:W3CDTF">2023-12-20T12:08:10Z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0x0101009B9F342D303DC044BC46BEEB399F8352</vt:lpwstr>
  </property>
  <property fmtid="{D5CDD505-2E9C-101B-9397-08002B2CF9AE}" pid="3" name="MediaServiceImageTags">
    <vt:lpwstr/>
  </property>
</Properties>
</file>