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5.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6.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arneiljohnston.sharepoint.com/sites/ArneilJohnston/2023/2023 AJ Assignments/1603 Moray Council Housing Need and Demand Assessment/1603 Core Output Analysis/Core Output 3 - Specialist Provision/"/>
    </mc:Choice>
  </mc:AlternateContent>
  <xr:revisionPtr revIDLastSave="1987" documentId="8_{DBF36ABE-E1AA-43AB-ACBA-5C7360B05516}" xr6:coauthVersionLast="47" xr6:coauthVersionMax="47" xr10:uidLastSave="{8A527480-AF0E-46BE-B56E-A87E730F3FDE}"/>
  <bookViews>
    <workbookView xWindow="-120" yWindow="-120" windowWidth="29040" windowHeight="15840" firstSheet="2" activeTab="2" xr2:uid="{00000000-000D-0000-FFFF-FFFF00000000}"/>
  </bookViews>
  <sheets>
    <sheet name="Contents" sheetId="4" r:id="rId1"/>
    <sheet name="3.1 Health&amp;Disability Profile" sheetId="9" r:id="rId2"/>
    <sheet name="3.2 Accessible &amp; Wheelchair " sheetId="5" r:id="rId3"/>
    <sheet name="3.3 Non Permanent Housing Needs" sheetId="6" r:id="rId4"/>
    <sheet name="3.4 Supported Housing" sheetId="7" r:id="rId5"/>
    <sheet name="3.5 Care &amp; Support for Ind Liv" sheetId="10" r:id="rId6"/>
    <sheet name="3.6 Gypsy Travellers" sheetId="8" r:id="rId7"/>
    <sheet name="Sheet1" sheetId="11" state="hidden" r:id="rId8"/>
  </sheets>
  <externalReferences>
    <externalReference r:id="rId9"/>
    <externalReference r:id="rId10"/>
    <externalReference r:id="rId1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0" i="5" l="1"/>
  <c r="D165" i="5"/>
  <c r="F165" i="5"/>
  <c r="G165" i="5"/>
  <c r="H165" i="5"/>
  <c r="C165" i="5"/>
  <c r="D160" i="5"/>
  <c r="G160" i="5"/>
  <c r="H160" i="5"/>
  <c r="C160" i="5"/>
  <c r="F148" i="5"/>
  <c r="C148" i="5"/>
  <c r="D113" i="5"/>
  <c r="E113" i="5"/>
  <c r="F113" i="5"/>
  <c r="C113" i="5"/>
  <c r="C68" i="5"/>
  <c r="C66" i="5"/>
  <c r="C67" i="5"/>
  <c r="E111" i="7"/>
  <c r="T62" i="7"/>
  <c r="T63" i="7"/>
  <c r="T64" i="7"/>
  <c r="T61" i="7"/>
  <c r="N55" i="7"/>
  <c r="AD54" i="7"/>
  <c r="AC54" i="7"/>
  <c r="AD55" i="7"/>
  <c r="AC55" i="7"/>
  <c r="O55" i="7"/>
  <c r="H48" i="6"/>
  <c r="H47" i="6"/>
  <c r="J155" i="5"/>
  <c r="I155" i="5"/>
  <c r="O139" i="5"/>
  <c r="H138" i="5"/>
  <c r="H139" i="5"/>
  <c r="J131" i="5" l="1"/>
  <c r="J132" i="5"/>
  <c r="D132" i="5"/>
  <c r="D133" i="5" s="1"/>
  <c r="K138" i="5"/>
  <c r="L138" i="5"/>
  <c r="M138" i="5"/>
  <c r="N138" i="5"/>
  <c r="C140" i="5"/>
  <c r="D140" i="5"/>
  <c r="E140" i="5"/>
  <c r="F140" i="5"/>
  <c r="G140" i="5"/>
  <c r="H147" i="5"/>
  <c r="O147" i="5"/>
  <c r="N146" i="5"/>
  <c r="N148" i="5" s="1"/>
  <c r="M146" i="5"/>
  <c r="M148" i="5" s="1"/>
  <c r="L146" i="5"/>
  <c r="L148" i="5" s="1"/>
  <c r="K146" i="5"/>
  <c r="K148" i="5" s="1"/>
  <c r="C133" i="5"/>
  <c r="I133" i="5" l="1"/>
  <c r="J133" i="5" s="1"/>
  <c r="E133" i="5"/>
  <c r="O138" i="5"/>
  <c r="O141" i="5" s="1"/>
  <c r="H140" i="5"/>
  <c r="H141" i="5" s="1"/>
  <c r="N140" i="5"/>
  <c r="L140" i="5"/>
  <c r="K140" i="5"/>
  <c r="O146" i="5"/>
  <c r="O148" i="5" s="1"/>
  <c r="N149" i="5" s="1"/>
  <c r="E132" i="5"/>
  <c r="G148" i="5"/>
  <c r="D148" i="5"/>
  <c r="H146" i="5"/>
  <c r="D141" i="5" l="1"/>
  <c r="O140" i="5"/>
  <c r="L141" i="5"/>
  <c r="K141" i="5"/>
  <c r="M141" i="5"/>
  <c r="N141" i="5"/>
  <c r="G141" i="5"/>
  <c r="C141" i="5"/>
  <c r="F141" i="5"/>
  <c r="E141" i="5"/>
  <c r="L149" i="5"/>
  <c r="K149" i="5"/>
  <c r="M149" i="5"/>
  <c r="H148" i="5"/>
  <c r="G149" i="5" s="1"/>
  <c r="O149" i="5" l="1"/>
  <c r="F149" i="5"/>
  <c r="D149" i="5"/>
  <c r="C149" i="5"/>
  <c r="H149" i="5" l="1"/>
  <c r="C179" i="10" l="1"/>
  <c r="O179" i="10" s="1"/>
  <c r="Q179" i="10" s="1"/>
  <c r="O178" i="10"/>
  <c r="Q178" i="10" s="1"/>
  <c r="O177" i="10"/>
  <c r="Q177" i="10" s="1"/>
  <c r="O176" i="10"/>
  <c r="Q176" i="10" s="1"/>
  <c r="O175" i="10"/>
  <c r="Q175" i="10" s="1"/>
  <c r="O174" i="10"/>
  <c r="Q174" i="10" s="1"/>
  <c r="O125" i="10"/>
  <c r="Q125" i="10" s="1"/>
  <c r="O124" i="10"/>
  <c r="Q124" i="10" s="1"/>
  <c r="O123" i="10"/>
  <c r="Q123" i="10" s="1"/>
  <c r="O122" i="10"/>
  <c r="Q122" i="10" s="1"/>
  <c r="O121" i="10"/>
  <c r="Q121" i="10" s="1"/>
  <c r="N153" i="10"/>
  <c r="M153" i="10"/>
  <c r="L153" i="10"/>
  <c r="K153" i="10"/>
  <c r="J153" i="10"/>
  <c r="I153" i="10"/>
  <c r="H153" i="10"/>
  <c r="G153" i="10"/>
  <c r="F153" i="10"/>
  <c r="E153" i="10"/>
  <c r="D153" i="10"/>
  <c r="C153" i="10"/>
  <c r="O126" i="10" l="1"/>
  <c r="Q126" i="10" s="1"/>
  <c r="M115" i="10"/>
  <c r="G209" i="10"/>
  <c r="D145" i="7"/>
  <c r="D146" i="7" s="1"/>
  <c r="C145" i="7"/>
  <c r="C146" i="7" s="1"/>
  <c r="G39" i="7"/>
  <c r="G38" i="7"/>
  <c r="Q10" i="6"/>
  <c r="P9" i="6"/>
  <c r="P10" i="6"/>
  <c r="R183" i="5"/>
  <c r="R182" i="5"/>
  <c r="R180" i="5"/>
  <c r="R179" i="5"/>
  <c r="I245" i="10" l="1"/>
  <c r="I239" i="10"/>
  <c r="H77" i="10"/>
  <c r="H76" i="10"/>
  <c r="I67" i="6"/>
  <c r="I66" i="6"/>
  <c r="H67" i="6"/>
  <c r="H66" i="6"/>
  <c r="E75" i="5"/>
  <c r="D75" i="5"/>
  <c r="C75" i="5"/>
  <c r="G74" i="5"/>
  <c r="F74" i="5"/>
  <c r="G73" i="5"/>
  <c r="F73" i="5"/>
  <c r="D67" i="5"/>
  <c r="Q80" i="5"/>
  <c r="P81" i="5" s="1"/>
  <c r="C112" i="5"/>
  <c r="D112" i="5"/>
  <c r="E112" i="5"/>
  <c r="F112" i="5"/>
  <c r="C115" i="10"/>
  <c r="H86" i="10"/>
  <c r="H93" i="10" s="1"/>
  <c r="G86" i="10"/>
  <c r="G93" i="10" s="1"/>
  <c r="F86" i="10"/>
  <c r="F93" i="10" s="1"/>
  <c r="E86" i="10"/>
  <c r="E93" i="10" s="1"/>
  <c r="I77" i="10" l="1"/>
  <c r="I116" i="10"/>
  <c r="I115" i="10"/>
  <c r="F75" i="5"/>
  <c r="G75" i="5"/>
  <c r="D66" i="5"/>
  <c r="D68" i="5"/>
  <c r="O81" i="5"/>
  <c r="M81" i="5"/>
  <c r="N81" i="5"/>
  <c r="E91" i="10"/>
  <c r="E92" i="10"/>
  <c r="F91" i="10"/>
  <c r="F92" i="10"/>
  <c r="G91" i="10"/>
  <c r="H91" i="10"/>
  <c r="Q81" i="5" l="1"/>
  <c r="J183" i="5"/>
  <c r="J182" i="5"/>
  <c r="J181" i="5"/>
  <c r="K181" i="5" s="1"/>
  <c r="J180" i="5"/>
  <c r="J179" i="5"/>
  <c r="J178" i="5"/>
  <c r="K178" i="5" s="1"/>
  <c r="J177" i="5"/>
  <c r="L181" i="5" l="1"/>
  <c r="K180" i="5"/>
  <c r="L180" i="5" s="1"/>
  <c r="K177" i="5"/>
  <c r="L177" i="5" s="1"/>
  <c r="K182" i="5"/>
  <c r="L182" i="5" s="1"/>
  <c r="K183" i="5"/>
  <c r="L183" i="5" s="1"/>
  <c r="K179" i="5"/>
  <c r="L179" i="5" s="1"/>
  <c r="H52" i="9" l="1"/>
  <c r="F53" i="9" s="1"/>
  <c r="E53" i="9" l="1"/>
  <c r="G53" i="9"/>
  <c r="C53" i="9"/>
  <c r="D53" i="9"/>
  <c r="H53" i="9" l="1"/>
  <c r="G111" i="7" l="1"/>
  <c r="D111" i="7"/>
  <c r="C111" i="7"/>
  <c r="F109" i="7"/>
  <c r="F111" i="7" s="1"/>
  <c r="H108" i="7"/>
  <c r="H107" i="7"/>
  <c r="H106" i="7"/>
  <c r="H105" i="7"/>
  <c r="H104" i="7"/>
  <c r="H103" i="7"/>
  <c r="H102" i="7"/>
  <c r="H101" i="7"/>
  <c r="H100" i="7"/>
  <c r="H99" i="7"/>
  <c r="H98" i="7"/>
  <c r="H96" i="7"/>
  <c r="H109" i="7" l="1"/>
  <c r="H111" i="7" s="1"/>
  <c r="Q20" i="11"/>
  <c r="R20" i="11" s="1"/>
  <c r="Q19" i="11"/>
  <c r="R19" i="11" s="1"/>
  <c r="H77" i="7" l="1"/>
  <c r="K77" i="7" s="1"/>
  <c r="I77" i="7" l="1"/>
  <c r="J77" i="7"/>
  <c r="I90" i="7"/>
  <c r="I85" i="7"/>
  <c r="H70" i="7"/>
  <c r="G71" i="7" s="1"/>
  <c r="D8" i="11"/>
  <c r="D9" i="11"/>
  <c r="C71" i="7" l="1"/>
  <c r="D71" i="7"/>
  <c r="F71" i="7"/>
  <c r="E71" i="7"/>
  <c r="K26" i="6"/>
  <c r="L26" i="6"/>
  <c r="K27" i="6"/>
  <c r="L27" i="6"/>
  <c r="C15" i="6"/>
  <c r="D15" i="6"/>
  <c r="C16" i="6"/>
  <c r="D16" i="6"/>
  <c r="C17" i="6"/>
  <c r="D17" i="6"/>
  <c r="C26" i="6"/>
  <c r="D26" i="6"/>
  <c r="E26" i="6"/>
  <c r="F26" i="6"/>
  <c r="G26" i="6"/>
  <c r="H26" i="6"/>
  <c r="I26" i="6"/>
  <c r="J26" i="6"/>
  <c r="C27" i="6"/>
  <c r="D27" i="6"/>
  <c r="E27" i="6"/>
  <c r="F27" i="6"/>
  <c r="G27" i="6"/>
  <c r="H27" i="6"/>
  <c r="I27" i="6"/>
  <c r="J27" i="6"/>
  <c r="C32" i="6"/>
  <c r="H32" i="6" s="1"/>
  <c r="E33" i="6" s="1"/>
  <c r="H71" i="7" l="1"/>
  <c r="C18" i="6"/>
  <c r="C33" i="6"/>
  <c r="D33" i="6"/>
  <c r="D18" i="6"/>
  <c r="H33" i="6"/>
  <c r="G33" i="6"/>
  <c r="F33" i="6"/>
  <c r="G111" i="5"/>
  <c r="G109" i="5"/>
  <c r="R97" i="5"/>
  <c r="Q97" i="5"/>
  <c r="P98" i="5" s="1"/>
  <c r="P103" i="5"/>
  <c r="N104" i="5" s="1"/>
  <c r="S97" i="5" l="1"/>
  <c r="M98" i="5"/>
  <c r="N98" i="5"/>
  <c r="O104" i="5"/>
  <c r="L104" i="5"/>
  <c r="M104" i="5"/>
  <c r="H125" i="5"/>
  <c r="C126" i="5"/>
  <c r="G126" i="5"/>
  <c r="F59" i="5"/>
  <c r="H59" i="5" s="1"/>
  <c r="C120" i="5"/>
  <c r="H103" i="5"/>
  <c r="G104" i="5" s="1"/>
  <c r="H58" i="5"/>
  <c r="H57" i="5"/>
  <c r="H56" i="5"/>
  <c r="H55" i="5"/>
  <c r="H54" i="5"/>
  <c r="H53" i="5"/>
  <c r="H52" i="5"/>
  <c r="H51" i="5"/>
  <c r="H50" i="5"/>
  <c r="H49" i="5"/>
  <c r="H48" i="5"/>
  <c r="I97" i="5"/>
  <c r="H97" i="5"/>
  <c r="G61" i="5"/>
  <c r="E61" i="5"/>
  <c r="D61" i="5"/>
  <c r="C61" i="5"/>
  <c r="H46" i="5"/>
  <c r="I80" i="5"/>
  <c r="I81" i="5"/>
  <c r="I82" i="5"/>
  <c r="I83" i="5"/>
  <c r="I84" i="5"/>
  <c r="I85" i="5"/>
  <c r="I86" i="5"/>
  <c r="I87" i="5"/>
  <c r="I88" i="5"/>
  <c r="I89" i="5"/>
  <c r="I90" i="5"/>
  <c r="C23" i="5" a="1"/>
  <c r="C23" i="5" s="1"/>
  <c r="C24" i="5" s="1"/>
  <c r="C39" i="5" a="1"/>
  <c r="C39" i="5" s="1"/>
  <c r="C40" i="5" a="1"/>
  <c r="C40" i="5" s="1"/>
  <c r="H80" i="5"/>
  <c r="H81" i="5"/>
  <c r="H82" i="5"/>
  <c r="H83" i="5"/>
  <c r="H84" i="5"/>
  <c r="H85" i="5"/>
  <c r="H86" i="5"/>
  <c r="H87" i="5"/>
  <c r="H88" i="5"/>
  <c r="H89" i="5"/>
  <c r="H90" i="5"/>
  <c r="C91" i="5"/>
  <c r="D91" i="5"/>
  <c r="E91" i="5"/>
  <c r="D125" i="5" s="1"/>
  <c r="D126" i="5" s="1"/>
  <c r="F91" i="5"/>
  <c r="E125" i="5" s="1"/>
  <c r="E126" i="5" s="1"/>
  <c r="G91" i="5"/>
  <c r="F125" i="5" s="1"/>
  <c r="F126" i="5" s="1"/>
  <c r="H155" i="5"/>
  <c r="K155" i="5" l="1"/>
  <c r="Q98" i="5"/>
  <c r="G98" i="5"/>
  <c r="E98" i="5"/>
  <c r="D98" i="5"/>
  <c r="C98" i="5"/>
  <c r="P104" i="5"/>
  <c r="F61" i="5"/>
  <c r="D104" i="5"/>
  <c r="E104" i="5"/>
  <c r="C104" i="5"/>
  <c r="F104" i="5"/>
  <c r="H61" i="5"/>
  <c r="J97" i="5"/>
  <c r="I91" i="5"/>
  <c r="E24" i="5"/>
  <c r="D24" i="5"/>
  <c r="H24" i="5"/>
  <c r="G24" i="5"/>
  <c r="F24" i="5"/>
  <c r="I24" i="5"/>
  <c r="H91" i="5"/>
  <c r="H98" i="5" l="1"/>
  <c r="H92" i="5"/>
  <c r="I125" i="5"/>
  <c r="H104" i="5"/>
  <c r="G93" i="5"/>
  <c r="C92" i="5"/>
  <c r="D118" i="5"/>
  <c r="E92" i="5"/>
  <c r="G92" i="5"/>
  <c r="F92" i="5"/>
  <c r="I92" i="5"/>
  <c r="D92" i="5"/>
  <c r="D119" i="5" l="1"/>
  <c r="D120" i="5"/>
  <c r="G118" i="9" l="1"/>
  <c r="E119" i="9" l="1"/>
  <c r="G115" i="9"/>
  <c r="H115" i="9" s="1"/>
  <c r="G117" i="9"/>
  <c r="H117" i="9" s="1"/>
  <c r="F119" i="9"/>
  <c r="D119" i="9"/>
  <c r="C119" i="9"/>
  <c r="H118" i="9"/>
  <c r="G116" i="9"/>
  <c r="H116" i="9" s="1"/>
  <c r="G114" i="9"/>
  <c r="G113" i="9"/>
  <c r="H113" i="9" s="1"/>
  <c r="G119" i="9" l="1"/>
  <c r="H119" i="9" s="1"/>
  <c r="J171" i="5" l="1"/>
  <c r="J40" i="5"/>
  <c r="I41" i="5" s="1"/>
  <c r="M24" i="5"/>
  <c r="K171" i="5" l="1"/>
  <c r="M171" i="5" s="1"/>
  <c r="J41" i="5"/>
  <c r="D41" i="5"/>
  <c r="E41" i="5"/>
  <c r="F41" i="5"/>
  <c r="H41" i="5"/>
  <c r="G41" i="5"/>
  <c r="C41" i="5"/>
  <c r="C172" i="5"/>
  <c r="D172" i="5"/>
  <c r="F172" i="5"/>
  <c r="E172" i="5"/>
  <c r="H172" i="5"/>
  <c r="K24" i="5"/>
  <c r="J24" i="5"/>
  <c r="L24" i="5"/>
  <c r="J6" i="5" l="1"/>
  <c r="I7" i="5" s="1"/>
  <c r="J108" i="9"/>
  <c r="H108" i="9"/>
  <c r="I108" i="9" s="1"/>
  <c r="G281" i="10"/>
  <c r="F260" i="10"/>
  <c r="F259" i="10"/>
  <c r="F258" i="10"/>
  <c r="F250" i="10"/>
  <c r="D251" i="10" s="1"/>
  <c r="H245" i="10"/>
  <c r="G245" i="10"/>
  <c r="F245" i="10"/>
  <c r="E245" i="10"/>
  <c r="D245" i="10"/>
  <c r="C245" i="10"/>
  <c r="H239" i="10"/>
  <c r="G239" i="10"/>
  <c r="F239" i="10"/>
  <c r="E239" i="10"/>
  <c r="D239" i="10"/>
  <c r="C239" i="10"/>
  <c r="I233" i="10"/>
  <c r="H233" i="10"/>
  <c r="G233" i="10"/>
  <c r="F233" i="10"/>
  <c r="E233" i="10"/>
  <c r="D233" i="10"/>
  <c r="C233" i="10"/>
  <c r="E204" i="10"/>
  <c r="C204" i="10"/>
  <c r="E194" i="10"/>
  <c r="D115" i="10"/>
  <c r="F69" i="10"/>
  <c r="E69" i="10"/>
  <c r="D69" i="10"/>
  <c r="C69" i="10"/>
  <c r="F68" i="10"/>
  <c r="E68" i="10"/>
  <c r="D68" i="10"/>
  <c r="C68" i="10"/>
  <c r="F67" i="10"/>
  <c r="E67" i="10"/>
  <c r="D67" i="10"/>
  <c r="C67" i="10"/>
  <c r="D52" i="10"/>
  <c r="E51" i="10" s="1"/>
  <c r="J28" i="10"/>
  <c r="C97" i="9"/>
  <c r="E97" i="9" s="1"/>
  <c r="G37" i="9"/>
  <c r="E37" i="9"/>
  <c r="E115" i="10" l="1"/>
  <c r="C116" i="10" s="1"/>
  <c r="F7" i="5"/>
  <c r="G7" i="5"/>
  <c r="H7" i="5"/>
  <c r="C7" i="5"/>
  <c r="D7" i="5"/>
  <c r="E7" i="5"/>
  <c r="E46" i="10"/>
  <c r="E47" i="10"/>
  <c r="E251" i="10"/>
  <c r="F251" i="10"/>
  <c r="E52" i="10"/>
  <c r="E45" i="10"/>
  <c r="M15" i="10"/>
  <c r="E50" i="10"/>
  <c r="M17" i="10"/>
  <c r="E48" i="10"/>
  <c r="E49" i="10"/>
  <c r="C251" i="10"/>
  <c r="D116" i="10" l="1"/>
  <c r="J7" i="5"/>
  <c r="D154" i="7" l="1"/>
  <c r="D153" i="7"/>
  <c r="D152" i="7"/>
  <c r="D151" i="7"/>
  <c r="J84" i="5" l="1"/>
  <c r="J90" i="5"/>
  <c r="J86" i="5"/>
  <c r="J80" i="5"/>
  <c r="J83" i="5"/>
  <c r="J85" i="5"/>
  <c r="J82" i="5"/>
  <c r="J89" i="5"/>
  <c r="J81" i="5"/>
  <c r="J88" i="5"/>
  <c r="J87" i="5"/>
  <c r="L171" i="5"/>
  <c r="J91" i="5" l="1"/>
  <c r="D110" i="5"/>
  <c r="C110" i="5" l="1"/>
  <c r="F1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<sst xmlns="http://schemas.openxmlformats.org/spreadsheetml/2006/main" count="2256" uniqueCount="1012">
  <si>
    <t>Moray HMP 2022 HNDA Study: Information Requirements</t>
  </si>
  <si>
    <t xml:space="preserve">Core Output 3: Specialist Provision </t>
  </si>
  <si>
    <t>Information Required</t>
  </si>
  <si>
    <t>Source</t>
  </si>
  <si>
    <t>Worksheet</t>
  </si>
  <si>
    <t>3.1 Health and Disability Profile</t>
  </si>
  <si>
    <t>Scottish Housing Regulator</t>
  </si>
  <si>
    <t>Scottish Government Housing Statistics</t>
  </si>
  <si>
    <t>3.2 Accessible and Wheelchair Housing Requirements</t>
  </si>
  <si>
    <t>Specialist Social Housing Provision</t>
  </si>
  <si>
    <t>3.3 Non-permanent Housing Requirements &amp; Housing Requirements for those experiencing Housing Crisis including homeless households, those fleeing domestic abuse, seeking asylum, leaving care, prison</t>
  </si>
  <si>
    <t>3.4 Supported Housing</t>
  </si>
  <si>
    <t>Care Home provision and residency data</t>
  </si>
  <si>
    <t>3.5 Care &amp; Support Services for Independent Living</t>
  </si>
  <si>
    <t>Unpaid Carers</t>
  </si>
  <si>
    <t>Census 2011</t>
  </si>
  <si>
    <t>Core Output 3: Specialist Provision</t>
  </si>
  <si>
    <t xml:space="preserve">Accessible &amp; Wheelchair Housing </t>
  </si>
  <si>
    <t>LAs</t>
  </si>
  <si>
    <t>Tenement</t>
  </si>
  <si>
    <t>Don’t know</t>
  </si>
  <si>
    <t>Grand Total</t>
  </si>
  <si>
    <t>Moray</t>
  </si>
  <si>
    <t>Total %</t>
  </si>
  <si>
    <t>Total</t>
  </si>
  <si>
    <t>Base</t>
  </si>
  <si>
    <t>Some other kind of accommodation (Please State)</t>
  </si>
  <si>
    <t>LA</t>
  </si>
  <si>
    <t>Moray Council</t>
  </si>
  <si>
    <t>Accessible Housing</t>
  </si>
  <si>
    <t>General Needs</t>
  </si>
  <si>
    <t>Housing for Older People</t>
  </si>
  <si>
    <t xml:space="preserve">Supported </t>
  </si>
  <si>
    <t>Wheelchair</t>
  </si>
  <si>
    <t>Albyn</t>
  </si>
  <si>
    <t>Ark HA</t>
  </si>
  <si>
    <t>Cairn HA</t>
  </si>
  <si>
    <t>Castlehill HA</t>
  </si>
  <si>
    <t>GCCT</t>
  </si>
  <si>
    <t>GHA</t>
  </si>
  <si>
    <t>HHA</t>
  </si>
  <si>
    <t>LHA</t>
  </si>
  <si>
    <t>MBHA</t>
  </si>
  <si>
    <t>Osprey</t>
  </si>
  <si>
    <t>Osprey Housing</t>
  </si>
  <si>
    <t>Source: Moray Council Partner RSL Data 2022</t>
  </si>
  <si>
    <t>Supported</t>
  </si>
  <si>
    <t>Specialist Housing Total</t>
  </si>
  <si>
    <t>Specialist Housing %</t>
  </si>
  <si>
    <t>Overall Moray</t>
  </si>
  <si>
    <t xml:space="preserve">Housing Stock Numbers </t>
  </si>
  <si>
    <t>Housing Stock %</t>
  </si>
  <si>
    <t>RSLs</t>
  </si>
  <si>
    <t>Specialist</t>
  </si>
  <si>
    <t>% Specialist Housing Stock</t>
  </si>
  <si>
    <t>% Social Housing</t>
  </si>
  <si>
    <t xml:space="preserve">%  Total Specialist </t>
  </si>
  <si>
    <t>Total Stock by LA &amp; RSL</t>
  </si>
  <si>
    <t>Stock</t>
  </si>
  <si>
    <t>Turnover</t>
  </si>
  <si>
    <t>Turnover %</t>
  </si>
  <si>
    <t>Specialist Stock</t>
  </si>
  <si>
    <t>Specialist Turnover</t>
  </si>
  <si>
    <t>Specialist Turnover %</t>
  </si>
  <si>
    <t>Moray RSLs</t>
  </si>
  <si>
    <t>Moray Total</t>
  </si>
  <si>
    <t>Source: Moray Partner HNDA RSL Proforma Analysis</t>
  </si>
  <si>
    <t>Turnover by LA</t>
  </si>
  <si>
    <t>Source: Moray Council ARC C2-C3 2019-2022</t>
  </si>
  <si>
    <t>Min Bed Size by LA</t>
  </si>
  <si>
    <t>% of applicants waiting on accessible housing</t>
  </si>
  <si>
    <t>% of applicants waiting on wheelchair housing</t>
  </si>
  <si>
    <t>Accommodation suitable for a wheelchair</t>
  </si>
  <si>
    <t>Residential care/ nursing home</t>
  </si>
  <si>
    <t>None</t>
  </si>
  <si>
    <t>Total in need of specialist housing.</t>
  </si>
  <si>
    <t>Total Respondents</t>
  </si>
  <si>
    <t xml:space="preserve">No demand for specialist housing amongst total respondents. </t>
  </si>
  <si>
    <t>% need specialist housing</t>
  </si>
  <si>
    <t>Non Permanent Housing Needs</t>
  </si>
  <si>
    <t>https://www.gov.scot/publications/homelessness-scotland-2020-2021/documents/</t>
  </si>
  <si>
    <t>2010-11</t>
  </si>
  <si>
    <t>2011-12</t>
  </si>
  <si>
    <t>2012-13</t>
  </si>
  <si>
    <t>2013-14</t>
  </si>
  <si>
    <t>2014-15</t>
  </si>
  <si>
    <t>2015-16</t>
  </si>
  <si>
    <t>2016-17</t>
  </si>
  <si>
    <t>2017-18</t>
  </si>
  <si>
    <t>2018-19</t>
  </si>
  <si>
    <t>2019-20</t>
  </si>
  <si>
    <t>2020-21</t>
  </si>
  <si>
    <t>Scotland</t>
  </si>
  <si>
    <t xml:space="preserve">Scotland </t>
  </si>
  <si>
    <t>2019/20</t>
  </si>
  <si>
    <t>2020/21</t>
  </si>
  <si>
    <t>2021/22</t>
  </si>
  <si>
    <t>Change 2019-2022</t>
  </si>
  <si>
    <t>Homeless</t>
  </si>
  <si>
    <t xml:space="preserve">Threatened with homelessness </t>
  </si>
  <si>
    <t>Neither homeless nor threatened with homelessness</t>
  </si>
  <si>
    <t>Applicant resolved homelessness prior to assessment decision</t>
  </si>
  <si>
    <t>Ineligible for assistance</t>
  </si>
  <si>
    <t>Lost contact before assessment decision</t>
  </si>
  <si>
    <t>Withdrew application before assessment decision</t>
  </si>
  <si>
    <t>Total decisions</t>
  </si>
  <si>
    <t>Unintentional</t>
  </si>
  <si>
    <t>Intentional</t>
  </si>
  <si>
    <t>Dispersed Accomodation</t>
  </si>
  <si>
    <t xml:space="preserve">Hostel </t>
  </si>
  <si>
    <t xml:space="preserve">Refuge </t>
  </si>
  <si>
    <t>Other</t>
  </si>
  <si>
    <t xml:space="preserve">Total </t>
  </si>
  <si>
    <t>%  Stock</t>
  </si>
  <si>
    <t>Source:Moray Data 2022</t>
  </si>
  <si>
    <t>Womens Refuge</t>
  </si>
  <si>
    <t>%</t>
  </si>
  <si>
    <t>Population (16+)</t>
  </si>
  <si>
    <t>Households in temporary accommodation</t>
  </si>
  <si>
    <t>Number</t>
  </si>
  <si>
    <t>As proportion of Scotland</t>
  </si>
  <si>
    <t>Rate per 1,000 population</t>
  </si>
  <si>
    <t>Entering</t>
  </si>
  <si>
    <t>Exiting</t>
  </si>
  <si>
    <t>Net difference</t>
  </si>
  <si>
    <t>5+</t>
  </si>
  <si>
    <t>All</t>
  </si>
  <si>
    <t>2021-22</t>
  </si>
  <si>
    <t>Local Authority</t>
  </si>
  <si>
    <t xml:space="preserve">3.3b  Armed Forces </t>
  </si>
  <si>
    <t>DHE Properties</t>
  </si>
  <si>
    <t>PROPERTY TYPE</t>
  </si>
  <si>
    <t>ELGIN</t>
  </si>
  <si>
    <t>KINLOSS</t>
  </si>
  <si>
    <t>Tenure</t>
  </si>
  <si>
    <t>All people over 16</t>
  </si>
  <si>
    <t>Economically Active</t>
  </si>
  <si>
    <t>Economically Inactive</t>
  </si>
  <si>
    <t>Owner-Occ</t>
  </si>
  <si>
    <t>All People over 16</t>
  </si>
  <si>
    <t>Private Rent</t>
  </si>
  <si>
    <t>No qualifications</t>
  </si>
  <si>
    <t>Social Rent</t>
  </si>
  <si>
    <t>Level 1</t>
  </si>
  <si>
    <t>Level 2</t>
  </si>
  <si>
    <t>Level 3</t>
  </si>
  <si>
    <t>Level 4 +</t>
  </si>
  <si>
    <t>Source: Scottish Household Survey Adult Characteristics by Tenure (2019)</t>
  </si>
  <si>
    <t>Student Evidence Links:</t>
  </si>
  <si>
    <t>Source: https://www.scotlandscensus.gov.uk/webapi/jsf/tableView/tableView.xhtml</t>
  </si>
  <si>
    <t>University of the Highlands and Islands Perth College</t>
  </si>
  <si>
    <t>https://www.perth.uhi.ac.uk/t4-media/one-web/perth/about-us/policies-regulations-and-guidelines/foi/class-4-what-we-spend-and-how-we-spend-it/Financial-Statements-to-31-July-2021.pdf</t>
  </si>
  <si>
    <t>http://www.sfc.ac.uk/web/FILES/statisticalpublications_sfcst032021/HE_Students_and_Qualifiers_2019-20.pdf</t>
  </si>
  <si>
    <t xml:space="preserve">Supported Housing </t>
  </si>
  <si>
    <t>3.4a Care Home Provision</t>
  </si>
  <si>
    <t>All Fife</t>
  </si>
  <si>
    <t xml:space="preserve">3.4b Housing for Older People </t>
  </si>
  <si>
    <t>Source: Moray HNDA RSL Proforma Analysis</t>
  </si>
  <si>
    <t>FG confirmed they don't have this data or think it will be able to get it</t>
  </si>
  <si>
    <t>Physical/sensory disability</t>
  </si>
  <si>
    <t>Learning disability</t>
  </si>
  <si>
    <t>Autism</t>
  </si>
  <si>
    <t>Dementia</t>
  </si>
  <si>
    <t>Mental Health</t>
  </si>
  <si>
    <t>Flexible Model: Mixed Use Client Group</t>
  </si>
  <si>
    <t>Dundee 19/20</t>
  </si>
  <si>
    <t>All assessed as homeless</t>
  </si>
  <si>
    <t>Mental health problem</t>
  </si>
  <si>
    <t>Physical disability</t>
  </si>
  <si>
    <t>Medical condition</t>
  </si>
  <si>
    <t>Drug or alcohol dependency</t>
  </si>
  <si>
    <t>Basic housing management / independent living skills</t>
  </si>
  <si>
    <t>Households with at least one support need identified</t>
  </si>
  <si>
    <t xml:space="preserve">Estimated % of current homeless cases </t>
  </si>
  <si>
    <t>High Needs</t>
  </si>
  <si>
    <t>Low Needs</t>
  </si>
  <si>
    <t>No Points</t>
  </si>
  <si>
    <t>Not Qualitifed</t>
  </si>
  <si>
    <t>Source: Moray WL Data 2022</t>
  </si>
  <si>
    <t>Total Number</t>
  </si>
  <si>
    <t>Source: Census 2011</t>
  </si>
  <si>
    <t>No Public. Sites</t>
  </si>
  <si>
    <t>Total Public Active Pitches</t>
  </si>
  <si>
    <t>No Private. Sites</t>
  </si>
  <si>
    <t>Total Private Active Pitches</t>
  </si>
  <si>
    <t>Source: Gypsy/traveller Site Provision, Scottish Government 2018</t>
  </si>
  <si>
    <t>Total Active Pitches</t>
  </si>
  <si>
    <t>Let Pitches</t>
  </si>
  <si>
    <t>Occupancy Rate</t>
  </si>
  <si>
    <t>Current Waiting List</t>
  </si>
  <si>
    <t>Up to 12 months on List</t>
  </si>
  <si>
    <t>More than 12 months on List</t>
  </si>
  <si>
    <t>Turned away in last year</t>
  </si>
  <si>
    <t>Total Let Pitches</t>
  </si>
  <si>
    <t>0-6 months tenancy</t>
  </si>
  <si>
    <t>6-24 months tenancy</t>
  </si>
  <si>
    <t>2+ years tenancy</t>
  </si>
  <si>
    <t>Number of sites</t>
  </si>
  <si>
    <t>Total pitches</t>
  </si>
  <si>
    <t>Average pitches per site</t>
  </si>
  <si>
    <t>Total Pitches</t>
  </si>
  <si>
    <t>Permanent</t>
  </si>
  <si>
    <t>Temporary</t>
  </si>
  <si>
    <t>Planning applications for private sites</t>
  </si>
  <si>
    <t>Initial Planning Refused</t>
  </si>
  <si>
    <t>Appealed</t>
  </si>
  <si>
    <t>Approved after appeal</t>
  </si>
  <si>
    <t>Number of locations used</t>
  </si>
  <si>
    <t>Average camps per annum</t>
  </si>
  <si>
    <t>Average per location per annum</t>
  </si>
  <si>
    <t>Average camp size (vans)</t>
  </si>
  <si>
    <t>Public Sites</t>
  </si>
  <si>
    <t>Private sites</t>
  </si>
  <si>
    <t>Encampments</t>
  </si>
  <si>
    <t>Sites</t>
  </si>
  <si>
    <t>Active pitches</t>
  </si>
  <si>
    <t>Pitches</t>
  </si>
  <si>
    <t>Locations</t>
  </si>
  <si>
    <t>Camps per year</t>
  </si>
  <si>
    <t>All people</t>
  </si>
  <si>
    <t>Very good health</t>
  </si>
  <si>
    <t>Good health</t>
  </si>
  <si>
    <t>Fair health</t>
  </si>
  <si>
    <t>Bad health</t>
  </si>
  <si>
    <t>Very bad health</t>
  </si>
  <si>
    <t>White: Gypsy/Traveller</t>
  </si>
  <si>
    <t>Source: 2011 Census, Chart 20:  Gypsy/Travellers by provision of unpaid weekly care, Scotland 2011</t>
  </si>
  <si>
    <t>All People</t>
  </si>
  <si>
    <t>Provides no unpaid care</t>
  </si>
  <si>
    <t xml:space="preserve">Provides 1 to 19 hours </t>
  </si>
  <si>
    <t xml:space="preserve">Provides 20 to 34 hours </t>
  </si>
  <si>
    <t xml:space="preserve">Provides 35 to 49 hours </t>
  </si>
  <si>
    <t xml:space="preserve">Provides 50 or more hours </t>
  </si>
  <si>
    <t>Long-term health condition : number of conditions</t>
  </si>
  <si>
    <t>4+</t>
  </si>
  <si>
    <t>Source: 2011 Census, Chart 16: Gypsy/Travellers by long-term health conditions, Scotland 2011</t>
  </si>
  <si>
    <t>No conditions</t>
  </si>
  <si>
    <t>1 condition</t>
  </si>
  <si>
    <t>2 conditions</t>
  </si>
  <si>
    <t>3 conditions</t>
  </si>
  <si>
    <t>4+ conditions</t>
  </si>
  <si>
    <t>Gypsy/Traveller</t>
  </si>
  <si>
    <t>Locational &amp; Land Needs - Site Provision</t>
  </si>
  <si>
    <t>Health &amp; Disability Profile</t>
  </si>
  <si>
    <t xml:space="preserve">Mental ill health </t>
  </si>
  <si>
    <t>Mobility/Physical health problem</t>
  </si>
  <si>
    <t>Learning difficulties</t>
  </si>
  <si>
    <t>Developmental disorder</t>
  </si>
  <si>
    <t>Being frail due to old age</t>
  </si>
  <si>
    <t>Drug/Alcohol dependency</t>
  </si>
  <si>
    <t>Other (Please State)</t>
  </si>
  <si>
    <t>None of these</t>
  </si>
  <si>
    <t>Don’t know/Refused</t>
  </si>
  <si>
    <t>Table 3.3: % of Households where one or more of the members are Long Term Sick or Disabled (LTSD) (2019)</t>
  </si>
  <si>
    <t>Scottish House Condition Survey: Local Authority Analysis 2017-2019 - gov.scot (www.gov.scot)</t>
  </si>
  <si>
    <t>% of LA</t>
  </si>
  <si>
    <t>Households containing one or more long term sick or disabled person by Dwelling Characteristics</t>
  </si>
  <si>
    <t>Households containing one or more long term sick or disabled person by Household Attributes</t>
  </si>
  <si>
    <t>Age of Dwelling</t>
  </si>
  <si>
    <t>House or Flat</t>
  </si>
  <si>
    <t>Number of Bedrooms</t>
  </si>
  <si>
    <t>Household Type</t>
  </si>
  <si>
    <t>Pre-1945</t>
  </si>
  <si>
    <t>Post 1945</t>
  </si>
  <si>
    <t>House</t>
  </si>
  <si>
    <t>Flat</t>
  </si>
  <si>
    <t>2 or fewer</t>
  </si>
  <si>
    <t>3+</t>
  </si>
  <si>
    <t>Owner-occupied</t>
  </si>
  <si>
    <t>Social Housing</t>
  </si>
  <si>
    <t>Private Rented</t>
  </si>
  <si>
    <t>Older</t>
  </si>
  <si>
    <t>Families</t>
  </si>
  <si>
    <t>*</t>
  </si>
  <si>
    <t>Source: Scottish House Condition Survey LA Tables 2017-19</t>
  </si>
  <si>
    <t>Scottish Household Survey</t>
  </si>
  <si>
    <t>Table 3.3a: 2011 Census households with long-term health problem or disability</t>
  </si>
  <si>
    <t>All households</t>
  </si>
  <si>
    <t>All households: Day-to-day activities limited</t>
  </si>
  <si>
    <t>All households: Day-to-day activities not limited</t>
  </si>
  <si>
    <t>Source: 2011 Census, table LC4302SC - Tenure by general health by LT health problem or disability</t>
  </si>
  <si>
    <t>Source: 2011 Census</t>
  </si>
  <si>
    <t>Long-term physical or mental health condition</t>
  </si>
  <si>
    <t>Owner-Occupied</t>
  </si>
  <si>
    <t>Yes</t>
  </si>
  <si>
    <t>No</t>
  </si>
  <si>
    <t>Source: Scottish Household Survey 2019, Data Explorer Table 3.14a</t>
  </si>
  <si>
    <t>*Sample size too small to quantify</t>
  </si>
  <si>
    <t>Self-contained social houses</t>
  </si>
  <si>
    <t>-</t>
  </si>
  <si>
    <t>Source: Scottish Household Survey 2019 - Table 2.3</t>
  </si>
  <si>
    <t>Yes, limiting</t>
  </si>
  <si>
    <t>Yes, but not limiting</t>
  </si>
  <si>
    <t>Source: Scottish Household Survey 2019 - Table 2.6</t>
  </si>
  <si>
    <t>Household Estimates</t>
  </si>
  <si>
    <t>Adaptations in place as % housing stock</t>
  </si>
  <si>
    <t>Estimated number of adapted homes</t>
  </si>
  <si>
    <t>Owner Occ No.</t>
  </si>
  <si>
    <t>Owner Occ %</t>
  </si>
  <si>
    <t>Social Rent No.</t>
  </si>
  <si>
    <t>Social Rent %</t>
  </si>
  <si>
    <t>PRS No.</t>
  </si>
  <si>
    <t>PRS %</t>
  </si>
  <si>
    <t>Total No.</t>
  </si>
  <si>
    <t>Source: Scottish Household Survey 2019</t>
  </si>
  <si>
    <t>https://scotland.shinyapps.io/sg-scottish-household-survey-data-explorer/</t>
  </si>
  <si>
    <t>No. Grants: 2014 to latest available year</t>
  </si>
  <si>
    <t>Amount given in Grants</t>
  </si>
  <si>
    <t>Source: Scottish Government Housing Statistics (2021)</t>
  </si>
  <si>
    <t xml:space="preserve">Very well </t>
  </si>
  <si>
    <t>Fairly well</t>
  </si>
  <si>
    <t>Not at all well</t>
  </si>
  <si>
    <t>Not very well</t>
  </si>
  <si>
    <t>Don’t know/not stated</t>
  </si>
  <si>
    <t xml:space="preserve">% Suitability of current Home does not meet need </t>
  </si>
  <si>
    <t xml:space="preserve">Number of households  Dissatisfied  with Suitability of Current Home </t>
  </si>
  <si>
    <t>Care &amp; Support for Independent Living</t>
  </si>
  <si>
    <t>3.5a Home Care Population</t>
  </si>
  <si>
    <t>Scottish House Condition Survey</t>
  </si>
  <si>
    <t>Households with one or more member receiving care services by Dwelling Characteristics</t>
  </si>
  <si>
    <t>Households with one or more member receiving care services by Household Attributes</t>
  </si>
  <si>
    <t xml:space="preserve"> Scotland</t>
  </si>
  <si>
    <t>Social Care Services, Scotland, 2017 - gov.scot (www.gov.scot)</t>
  </si>
  <si>
    <t>Home Care</t>
  </si>
  <si>
    <t>2013¹</t>
  </si>
  <si>
    <t>% Change</t>
  </si>
  <si>
    <t>Number of clients</t>
  </si>
  <si>
    <t xml:space="preserve">Total hours </t>
  </si>
  <si>
    <t>Total Hours excluding 24/7 Care</t>
  </si>
  <si>
    <t>Social Care Survey 2017 - Local authority analysis Key Points Table 1</t>
  </si>
  <si>
    <t>Area</t>
  </si>
  <si>
    <t>Figure</t>
  </si>
  <si>
    <t>Rank</t>
  </si>
  <si>
    <t>Social Care Survey 2017 - Local authority analysis</t>
  </si>
  <si>
    <t>Self-Funders aged 65+ receiving FPC only in Care Homes</t>
  </si>
  <si>
    <t>Self-funders aged 65+ receiving both FPC &amp;FNC in Care Homes</t>
  </si>
  <si>
    <t>Client Hours</t>
  </si>
  <si>
    <t>Average Mean Hours per week</t>
  </si>
  <si>
    <t>Average median hours per week</t>
  </si>
  <si>
    <t>Local Authority only</t>
  </si>
  <si>
    <t>Private sector only</t>
  </si>
  <si>
    <t>Voluntary sector only</t>
  </si>
  <si>
    <t>LA plus private</t>
  </si>
  <si>
    <t>LA plus voluntary</t>
  </si>
  <si>
    <t>All other combinations</t>
  </si>
  <si>
    <t>Community Alarm / Telecare</t>
  </si>
  <si>
    <t>Social Worker / Support Worker ²</t>
  </si>
  <si>
    <t xml:space="preserve">Home Care </t>
  </si>
  <si>
    <t>Self-Directed Support (all options) ²</t>
  </si>
  <si>
    <t>Housing Support *</t>
  </si>
  <si>
    <t>Meals **</t>
  </si>
  <si>
    <t>Direct Payments 
(SDS option 1)</t>
  </si>
  <si>
    <t>Gender</t>
  </si>
  <si>
    <t>Number of clients, by age group</t>
  </si>
  <si>
    <t>0-17</t>
  </si>
  <si>
    <t>18-64</t>
  </si>
  <si>
    <t>65+</t>
  </si>
  <si>
    <t>All ages</t>
  </si>
  <si>
    <t>Male</t>
  </si>
  <si>
    <t>Female</t>
  </si>
  <si>
    <t>Option 1</t>
  </si>
  <si>
    <t>Option 2</t>
  </si>
  <si>
    <t>Option 3</t>
  </si>
  <si>
    <t>Option 4</t>
  </si>
  <si>
    <t>Source: Public Health Scotland, Social Care Insights Dashboard</t>
  </si>
  <si>
    <t> </t>
  </si>
  <si>
    <t>Regular contact with social services, health or other caring organisations</t>
  </si>
  <si>
    <t>Further support but less than 24-hour support from social services, health or other caring organisation</t>
  </si>
  <si>
    <t>24-hour support from other caring organisations</t>
  </si>
  <si>
    <t>Shared housing with support from other residents and caring organisations</t>
  </si>
  <si>
    <t>Need and Receive</t>
  </si>
  <si>
    <t>Need but Don’t Receive</t>
  </si>
  <si>
    <t>Don’t Need</t>
  </si>
  <si>
    <t xml:space="preserve">Source 2021 HNDA Survey: Q32: Do you or anyone in your household either a) need and receive or b) need but don’t receive any of the following SPECIAL FORMS OF SUPPORT? </t>
  </si>
  <si>
    <t>3.5b Aids &amp; Adapatations to Support Independent Living</t>
  </si>
  <si>
    <t>19.1 Approved applications on list at year start plus new approved applications</t>
  </si>
  <si>
    <t>19.2 Approved applications completed in year</t>
  </si>
  <si>
    <t>19.3 Households waiting for applications to be completed at year end</t>
  </si>
  <si>
    <t>19 - Households waiting for adaptations</t>
  </si>
  <si>
    <t>20.1 Cost(£) landlord funded</t>
  </si>
  <si>
    <t>20.2 Cost(£) grant funded</t>
  </si>
  <si>
    <t>20.3 Cost(£) funded by other sources</t>
  </si>
  <si>
    <t>20 - Total cost of adaptations completed in year by source of funding (£)</t>
  </si>
  <si>
    <t>Door widening</t>
  </si>
  <si>
    <t>Ramps</t>
  </si>
  <si>
    <t>Stairlift</t>
  </si>
  <si>
    <t>Through floor lift</t>
  </si>
  <si>
    <t>Accommodation with emergency/alarm call system</t>
  </si>
  <si>
    <t>Door entry system</t>
  </si>
  <si>
    <t>Relocated light switches and powerpoints</t>
  </si>
  <si>
    <t>Handrails</t>
  </si>
  <si>
    <t>Hoists</t>
  </si>
  <si>
    <t>Level access showers</t>
  </si>
  <si>
    <t>Adapted kitchen</t>
  </si>
  <si>
    <t>Any other special adaptations/facilities. (Please State)</t>
  </si>
  <si>
    <t>Level Access Showers</t>
  </si>
  <si>
    <t>% of respondents reporting unmet need for  adaptations</t>
  </si>
  <si>
    <t>% of respondents with no reported need</t>
  </si>
  <si>
    <t>Self-contained Wheelchair houses</t>
  </si>
  <si>
    <t>% of Self-contained Wheelchair houses</t>
  </si>
  <si>
    <t>Source: Scottish Housing Regulator Stock provision by type and local authority 2021</t>
  </si>
  <si>
    <t>2015-17 No.</t>
  </si>
  <si>
    <t>2016-18 No.</t>
  </si>
  <si>
    <t>2017-19 No.</t>
  </si>
  <si>
    <t>Source: Scottish House Condition Survey 2019</t>
  </si>
  <si>
    <t>% of Local Authority</t>
  </si>
  <si>
    <t>Age of dwelling</t>
  </si>
  <si>
    <t>Pre – 1945</t>
  </si>
  <si>
    <t>Property Type</t>
  </si>
  <si>
    <t>No Bedrooms</t>
  </si>
  <si>
    <t>&lt;2</t>
  </si>
  <si>
    <t>Owner Occ</t>
  </si>
  <si>
    <t>3.5c Telecare to support independent living</t>
  </si>
  <si>
    <t>Clients by age group</t>
  </si>
  <si>
    <t>65-74</t>
  </si>
  <si>
    <t>75-84</t>
  </si>
  <si>
    <t>85 plus</t>
  </si>
  <si>
    <t>Unknown</t>
  </si>
  <si>
    <t>Source: Social Care Survey 2017 Additional Data - Local authority analysis</t>
  </si>
  <si>
    <t>Source: Social Care Survey 2017 - Local authority analysis</t>
  </si>
  <si>
    <r>
      <t>C</t>
    </r>
    <r>
      <rPr>
        <sz val="12"/>
        <color theme="0"/>
        <rFont val="Arial"/>
        <family val="2"/>
      </rPr>
      <t>lients by age group</t>
    </r>
  </si>
  <si>
    <t xml:space="preserve">3.5d Delayed Discharge Profile </t>
  </si>
  <si>
    <t>Health and Social Care | Delayed Discharges | Publications | Health Topics | ISD Scotland</t>
  </si>
  <si>
    <t>Year</t>
  </si>
  <si>
    <t>Delayed discharge 
bed days</t>
  </si>
  <si>
    <t>Average daily number of beds occupied 2019/20</t>
  </si>
  <si>
    <t>Delayed discharge
bed days:   
ages 18 to 74</t>
  </si>
  <si>
    <t>% of total</t>
  </si>
  <si>
    <t>17/18</t>
  </si>
  <si>
    <t>18/19</t>
  </si>
  <si>
    <t>19/20</t>
  </si>
  <si>
    <t>20/21</t>
  </si>
  <si>
    <t>21/22</t>
  </si>
  <si>
    <t>Source: Delayed Discharge Statistics Public Health Scotland (2020)</t>
  </si>
  <si>
    <t>Dundee has seen a 25% point reduction in delayed discharge being attributed to mental health specialities between 2017-18 and 2019-20</t>
  </si>
  <si>
    <t>Delayed discharge
bed days:
age 75+</t>
  </si>
  <si>
    <t>% of total (18+)</t>
  </si>
  <si>
    <t>Health, social care, patient and family related reasons</t>
  </si>
  <si>
    <t>Delayed discharges summary table to september 2022#</t>
  </si>
  <si>
    <t>18+</t>
  </si>
  <si>
    <t>Delayed discharge bed days</t>
  </si>
  <si>
    <t>Percentages</t>
  </si>
  <si>
    <t>All delayed discharge occupied bed days in the time period</t>
  </si>
  <si>
    <t>Delayed bed days attributed to mental health specialties</t>
  </si>
  <si>
    <t>Delayed bed days attributed to other specialties (not including mental health)</t>
  </si>
  <si>
    <t>Percentage of delayed bed days attributed to mental health specialties</t>
  </si>
  <si>
    <t>Percentage of delayed bed days attributed to other specialties (not including mental health)</t>
  </si>
  <si>
    <t>No. Care Homes</t>
  </si>
  <si>
    <t>No. Registered Places (age 65+)</t>
  </si>
  <si>
    <t>No. Long Stay/Short Stay, Respite Residents</t>
  </si>
  <si>
    <t>% Occupancy</t>
  </si>
  <si>
    <t>Source: Care Home Census for Adults in Scotland Statistics 2019</t>
  </si>
  <si>
    <t>People providing unpaid care No.</t>
  </si>
  <si>
    <t>Population %</t>
  </si>
  <si>
    <t>https://www.scotlandscensus.gov.uk/webapi/jsf/tableView/tableView.xhtml</t>
  </si>
  <si>
    <t>Scotland's Carers</t>
  </si>
  <si>
    <t>http://www.scotlandscensus.gov.uk/ods-web/home.html</t>
  </si>
  <si>
    <t xml:space="preserve">http://www.gov.scot/Topics/Statistics/Browse/Health/scottish-health-survey </t>
  </si>
  <si>
    <t>Difficulties with sight/hearing</t>
  </si>
  <si>
    <t>Source 2022 HNDA Survey: Q30 How well do you think that your current housing meets their needs?</t>
  </si>
  <si>
    <t>Single storey/bungalow</t>
  </si>
  <si>
    <t>Four in a block</t>
  </si>
  <si>
    <t>Flat or maisonette</t>
  </si>
  <si>
    <t>Source 2022 HNDA Survey: Q6 What type of housing is this property?</t>
  </si>
  <si>
    <t>Source 2022 HNDA Survey: Q3 Do you own or rent this home, or is there some other arrangement?</t>
  </si>
  <si>
    <t>Rent: Council, Housing association or charitable trust</t>
  </si>
  <si>
    <t>Rent: Tied accommodation (rent/ rent free from employer)</t>
  </si>
  <si>
    <t>Rent: Private landlord (furnished)</t>
  </si>
  <si>
    <t>Rent: Private landlord (unfurnished)</t>
  </si>
  <si>
    <t>Owner-Occupier: Own outright</t>
  </si>
  <si>
    <t>Owner-Occupier: Buying with a loan/mortgage</t>
  </si>
  <si>
    <t>Owner-Occupier: Shared owner (part own, part rent)</t>
  </si>
  <si>
    <t>Owner-Occupier: Shared equity</t>
  </si>
  <si>
    <t>Source 2022 HNDA Survey: Q8 How many bedrooms do you have in your home? Please include bedrooms being used for other purposes</t>
  </si>
  <si>
    <t>Source 2022 HNDA Survey: Q35 Do you or anyone in your household have an UNMET NEED for any of the following SPECIAL FORMS OF HOUSING?</t>
  </si>
  <si>
    <t>Accommodation without stairs/level access housing</t>
  </si>
  <si>
    <t>Specialist housing for older people</t>
  </si>
  <si>
    <t>Specialist supported housing</t>
  </si>
  <si>
    <t>Other, please state</t>
  </si>
  <si>
    <t>None of the above</t>
  </si>
  <si>
    <t>Accessible Housing (Amenity)</t>
  </si>
  <si>
    <t>Sheltered/Housing for Older People</t>
  </si>
  <si>
    <t>Moray Overall</t>
  </si>
  <si>
    <t>Grand Total LTSD</t>
  </si>
  <si>
    <t>HMA</t>
  </si>
  <si>
    <t>Buckie</t>
  </si>
  <si>
    <t>Cairngorms NP</t>
  </si>
  <si>
    <t>Elgin</t>
  </si>
  <si>
    <t>Forres</t>
  </si>
  <si>
    <t>Speyside</t>
  </si>
  <si>
    <t>Keith</t>
  </si>
  <si>
    <t>Source 2021 HNDA Survey: Q30 How well do you think that your current housing meets their needs?</t>
  </si>
  <si>
    <t>Landlord</t>
  </si>
  <si>
    <t xml:space="preserve">Accessible Housing </t>
  </si>
  <si>
    <t>General needs</t>
  </si>
  <si>
    <t>Housing with on-site support</t>
  </si>
  <si>
    <t>Sheltered</t>
  </si>
  <si>
    <t>WC accessible</t>
  </si>
  <si>
    <t>GCCCT</t>
  </si>
  <si>
    <t>Source: Moray Council and Partner RSL Data 2023</t>
  </si>
  <si>
    <t xml:space="preserve">Moray Council </t>
  </si>
  <si>
    <t>Moray Council &amp; RSLs</t>
  </si>
  <si>
    <t>RSL</t>
  </si>
  <si>
    <t xml:space="preserve"> General needs lets</t>
  </si>
  <si>
    <t>All lets</t>
  </si>
  <si>
    <t>Source: SHR Statistics - Annual Return on Charter Indicator C3.1-C3.2 (2021-22) and proforma analysis</t>
  </si>
  <si>
    <t>Specialist Housing lets</t>
  </si>
  <si>
    <t>General needs lets %</t>
  </si>
  <si>
    <t xml:space="preserve"> Specialist Housing lets %</t>
  </si>
  <si>
    <t xml:space="preserve">Moray RSL stock </t>
  </si>
  <si>
    <t>RSL %</t>
  </si>
  <si>
    <t>Moray Council %</t>
  </si>
  <si>
    <t>% Change 2020/21 to 2021/22</t>
  </si>
  <si>
    <t>Source: HL1 Statistics 2021-22: Table 1a: Homelessness applications by  local authority: 2002-03 to 2021-22</t>
  </si>
  <si>
    <t>Source HL1 Statistics 2021- 22: Table 9a: Homelessness assessment decisions, as a proportion of all assessments, by local authority: 2021-22</t>
  </si>
  <si>
    <t>Local Authority Furnished</t>
  </si>
  <si>
    <t>Local Authority other</t>
  </si>
  <si>
    <t>Housing Association</t>
  </si>
  <si>
    <t>Local Authority Hostel</t>
  </si>
  <si>
    <t>Other Hostel</t>
  </si>
  <si>
    <t>Bed and Breakfast</t>
  </si>
  <si>
    <t>Source: HL1 Statistics 2021/22: Table 29a: Households in temporary accommodation, by type of accommodation and local authority: as at 31 March 2022</t>
  </si>
  <si>
    <t>Source HL1 Statistics 2021-22: Table 1a: Homelessness applications by local authority: 2002-03 to -2021-22</t>
  </si>
  <si>
    <t>Source HL1 Statistics 2021/22: Table 32: Households in temporary accommodation compared to population, by local authority: as at 31 March 2022</t>
  </si>
  <si>
    <t xml:space="preserve">Source: Care Home Census for Adults in Scotland Statistics 2012 - 2022 </t>
  </si>
  <si>
    <t>Geography</t>
  </si>
  <si>
    <t>% change</t>
  </si>
  <si>
    <t>(2012 to 2022)</t>
  </si>
  <si>
    <t>(2021 to 2022)</t>
  </si>
  <si>
    <t>n/a</t>
  </si>
  <si>
    <t>Year at 31 March 2022</t>
  </si>
  <si>
    <t>% change 2012 to 2022</t>
  </si>
  <si>
    <t>% Change 2021 to 2022</t>
  </si>
  <si>
    <t>Number of short stay &amp; respite residents Older People</t>
  </si>
  <si>
    <t>Source: Care Home Census for adults in Scotland 2012-2022</t>
  </si>
  <si>
    <t>Learning disability/Autism</t>
  </si>
  <si>
    <t>Source: Moray HSCP Partners April 2023</t>
  </si>
  <si>
    <t>Number of Registered Places Older People</t>
  </si>
  <si>
    <t>% Change 2012 to 2022</t>
  </si>
  <si>
    <t xml:space="preserve">Number of Care Homes All Adults </t>
  </si>
  <si>
    <t xml:space="preserve">Estimated % Care Home Occupancy All Adults </t>
  </si>
  <si>
    <t xml:space="preserve">Number of long stay residents </t>
  </si>
  <si>
    <t>% of applicants waiting on older people's housing</t>
  </si>
  <si>
    <t xml:space="preserve">Source:  Moray Housing Register January 2023 </t>
  </si>
  <si>
    <t>Source: Moray Housing Register January 2023</t>
  </si>
  <si>
    <t>Source HL1 Statistics 2021-22: Table 19a: Support needs identified for households assessed as homeless or threatened with homelessness: 2007-08 to 2021-22</t>
  </si>
  <si>
    <t>2007-08</t>
  </si>
  <si>
    <t>2008-09</t>
  </si>
  <si>
    <t>2009-10</t>
  </si>
  <si>
    <t>Change 
20-21 to 21-22
Number</t>
  </si>
  <si>
    <t>Change 
20-21 to 21-22
%</t>
  </si>
  <si>
    <t>Source HL1 Statistics 2021-22: Table 21a</t>
  </si>
  <si>
    <t>Source: Scottish Government, Free Personal Nursing &amp; Nursing Care Scotland, 2021-22</t>
  </si>
  <si>
    <t>Source: Scottish Government, Free Personal &amp; Nursing Care Stcotland 2021-22</t>
  </si>
  <si>
    <t>Source: Moray Council and RSL Partner Data 2023</t>
  </si>
  <si>
    <t>Source HL1 Statistics 2021/22: Table 33: Number of households entering and exiting temporary accommodation, by local authority: 2021-22</t>
  </si>
  <si>
    <t>Source HL1 Statistics 2021/22: Table 34: Households assessed as homeless or threatened with homelessness with cases closed a) number and b) as a proportion of total cases closed, by number of temporary accommodation placements and local authority: 2021-22</t>
  </si>
  <si>
    <t>Source HL1 Statistics 2021/22: Table 36: Average total time (days) spent in temporary accommodation, by local authority: 2017-18 to 2021/22</t>
  </si>
  <si>
    <t>Year to 31 March 2022</t>
  </si>
  <si>
    <t xml:space="preserve">Number of Registered Care Home Places All Adults </t>
  </si>
  <si>
    <t xml:space="preserve">Estimated number of residents in Care Homes - All Adults </t>
  </si>
  <si>
    <t>Source: 2022 HNDA Survey: Q29 Is there anyone in the household who suffers from any of the following long term health condition or disability?</t>
  </si>
  <si>
    <t xml:space="preserve">Neurological Disorder </t>
  </si>
  <si>
    <t>Long Ter Degenerative Disorder</t>
  </si>
  <si>
    <t xml:space="preserve">Dementia </t>
  </si>
  <si>
    <t>Long Term Condition Being Managed</t>
  </si>
  <si>
    <t xml:space="preserve">Moray </t>
  </si>
  <si>
    <t xml:space="preserve"> Moray </t>
  </si>
  <si>
    <t>Cairngorm NP</t>
  </si>
  <si>
    <t xml:space="preserve">Moray Total </t>
  </si>
  <si>
    <t xml:space="preserve">HMA </t>
  </si>
  <si>
    <t>Moray Total %</t>
  </si>
  <si>
    <t xml:space="preserve">% of Unmet Needs for Specialist Housing </t>
  </si>
  <si>
    <t>Accommodation Suitable for Wheelchair</t>
  </si>
  <si>
    <t>Accessible Housing  without stairs/level access</t>
  </si>
  <si>
    <t xml:space="preserve">Specialist  Housing For Older People </t>
  </si>
  <si>
    <t>Specialist Supported Housing</t>
  </si>
  <si>
    <t>Residential Care/nursing home</t>
  </si>
  <si>
    <t xml:space="preserve">Other </t>
  </si>
  <si>
    <t xml:space="preserve">None of the Above </t>
  </si>
  <si>
    <t>Total in Need of Specialist</t>
  </si>
  <si>
    <t>Don't know</t>
  </si>
  <si>
    <t xml:space="preserve">Source: Q32 Could someone using a wheelchair visit your home i.e. access your property from street level and move around without difficulty inside your home? </t>
  </si>
  <si>
    <t>Not a problem</t>
  </si>
  <si>
    <t>Bit of a problem/Serious problem</t>
  </si>
  <si>
    <t>Source: 2022 HNDA Survey Qu 11:  The health of a household member is suffering because your home is the wrong size or type</t>
  </si>
  <si>
    <t>Respondents</t>
  </si>
  <si>
    <t>I would like a bigger house</t>
  </si>
  <si>
    <t>I would like a smaller house</t>
  </si>
  <si>
    <t>Improved/different type of property</t>
  </si>
  <si>
    <t>Home is temporary</t>
  </si>
  <si>
    <t>Wanted own home – moving out of existing household</t>
  </si>
  <si>
    <t>Property too old and in need of too much repair</t>
  </si>
  <si>
    <t>I would like a warmer/more energy efficient home</t>
  </si>
  <si>
    <t>Issues with neighbours</t>
  </si>
  <si>
    <t>Planning for changing health needs in the future</t>
  </si>
  <si>
    <t>Need accessible housing to meet health or disability needs</t>
  </si>
  <si>
    <t>Need to move to a level access property</t>
  </si>
  <si>
    <t>To be closer to family/ friends</t>
  </si>
  <si>
    <t>Reduce housing costs</t>
  </si>
  <si>
    <t>Being evicted by landlord</t>
  </si>
  <si>
    <t>Overcrowded</t>
  </si>
  <si>
    <t xml:space="preserve">Yes </t>
  </si>
  <si>
    <t xml:space="preserve">No </t>
  </si>
  <si>
    <t>Table</t>
  </si>
  <si>
    <t xml:space="preserve">Percentage </t>
  </si>
  <si>
    <t xml:space="preserve">Source 2022 HNDA Survey: Q37b Are there any adaptations anyone in your household needs but don’t currently have? </t>
  </si>
  <si>
    <t>Source 2022 HNDA Survey: Q37a Does your house have any SPECIAL FORMS OF ADAPTATION such as ramps, handrails etc?</t>
  </si>
  <si>
    <t>% of All Households with  LTSD</t>
  </si>
  <si>
    <t>% of all Households with LTSD</t>
  </si>
  <si>
    <t>Table 3.3b: Limited activity by tenure - Household has someone with a long-term physical/mental health condition/illness (2019)</t>
  </si>
  <si>
    <t>Table 3.4: Accessible/Amenity Social Housing Stock in Moray</t>
  </si>
  <si>
    <t xml:space="preserve">Local Authority </t>
  </si>
  <si>
    <t>%l Moray</t>
  </si>
  <si>
    <t>Table 3.5: Dwellings containing a LTSD individual who is restricted by the dwelling</t>
  </si>
  <si>
    <t>Table 3.6: Dwellings with adaptations</t>
  </si>
  <si>
    <t>Table 3.7:Dwellings requiring adaptations</t>
  </si>
  <si>
    <t>Table 3.8: All household members with a long-term physical or mental health condition by year (Moray)</t>
  </si>
  <si>
    <t>Table 3.9: Adults with a long-term physical or mental health condition by year (Moray)</t>
  </si>
  <si>
    <t>Table 3.10a: Households with Adaptations 2019</t>
  </si>
  <si>
    <t>Table 3.10b: Adapted Stock by Tenure</t>
  </si>
  <si>
    <t>Table 3.10c: Scottish Government Housing Statistics Scheme of Assistance</t>
  </si>
  <si>
    <t>Table 3.12a: Type of Property that Respondents currently reside in.</t>
  </si>
  <si>
    <t xml:space="preserve">Table 3.12b: Type of Property that Respondents currently reside in by HMA </t>
  </si>
  <si>
    <t xml:space="preserve">Table 3.12c: Tenure of Property that Respondents currently reside in </t>
  </si>
  <si>
    <t xml:space="preserve">Table 3.12d: Tenure of Property that Respondents currently reside in by HMA </t>
  </si>
  <si>
    <t xml:space="preserve">Specialist Housing Total </t>
  </si>
  <si>
    <t>Table 3.13: Specialist Housing Stock by Provider &amp; Category in Moray</t>
  </si>
  <si>
    <t>Table 3.14: Moray Specialist Housing Stock as % of Total Social Housing Stock</t>
  </si>
  <si>
    <t>Table 3.15 Number of social rent lets during the reporting year, split between ‘general needs’ and ‘supported housing’</t>
  </si>
  <si>
    <t>Table 3.16a:  RSL Specialist Housing Stock by Category in Moray</t>
  </si>
  <si>
    <t>Table 3.17a  % of Moray Council Specialist Housing Stock by Category in Moray</t>
  </si>
  <si>
    <t xml:space="preserve">3.17b % of Moray Council Specialist Housing Stock By Category of Total Council Specialist Stock </t>
  </si>
  <si>
    <t>Table 3.18a: % Specialist Housing Stock by Category of all stock in Moray</t>
  </si>
  <si>
    <t>Table 3.18b % Specialist Housing Stock by Category of all specialist stock  in Moray</t>
  </si>
  <si>
    <t xml:space="preserve">Table 3.19: % of Specialist Stock by Council and RSL Provison by category of total specialist provision  </t>
  </si>
  <si>
    <t>Table 3.20: Moray Specialist Housing Stock as % of Total Social Housing Stock</t>
  </si>
  <si>
    <t>Table 3.21: RSL Specialist Housing Stock per category as % of Total RSL Specilaist  Housing Stock</t>
  </si>
  <si>
    <t>Table 3.22a: Housing Stock and Turnover over the last 3 years by partner</t>
  </si>
  <si>
    <t>Table 3.22b: Specialist Housing Stock and Turnover over the last 3 years by partner</t>
  </si>
  <si>
    <t>Table 3.22c: Average Annual Housing Turnover by LA and RSL by Housing Category</t>
  </si>
  <si>
    <t>Table 3.23a: Waiting List Applications by LA &amp; Specialist Housing Category</t>
  </si>
  <si>
    <t>Table 3.23b: Ratio - WL Applicants:Pressure by LA &amp; Specialist Housing Category</t>
  </si>
  <si>
    <t>Table 3.24a Unmet Needs for Specialist Housing</t>
  </si>
  <si>
    <t xml:space="preserve">Table 3.24b Unmet Needs for Specialist Housing by HMA </t>
  </si>
  <si>
    <t>Source AJ HNDA Survey 2022:  Qu27  What is the MAIN REASON for planning to move? SELECT ONE ONLY</t>
  </si>
  <si>
    <t xml:space="preserve">Table 3.25: Main Reason for Planning to Moving </t>
  </si>
  <si>
    <t xml:space="preserve">Table 3.16b : % of RSL Category pf Specialist Provision of Total Specialist Housing Stock </t>
  </si>
  <si>
    <t>Table 3.22d: Average Annual Specialist Social Housing Turnover by LA and RSL</t>
  </si>
  <si>
    <t>Table 3.11a: Suitability of Current Home to meet Health or Disability Needs - Long term Sick or Disabled Households</t>
  </si>
  <si>
    <t>Table 3.11b: Suitability of Current Home to meet Health or Disability Needs - Long term Sick or Disabled Households by HMA</t>
  </si>
  <si>
    <t xml:space="preserve">Table 3.11c: Health of a Household member is suffering because home is the wrong size or type </t>
  </si>
  <si>
    <t>Table 3.26a: Number of Homelessness Applications in Moray and Scotland 2010/11- 2021/22</t>
  </si>
  <si>
    <t>Table 3.26b Homeless Applications in Moray area 2019-2022</t>
  </si>
  <si>
    <t>Table 3.27: % Homelessness assessment decisions by category 2021/22</t>
  </si>
  <si>
    <t>Table 3.28: Temporary Accommodation Profile for Moray</t>
  </si>
  <si>
    <t xml:space="preserve">Table 3.29: Households in Temporary Accommodation as at 31 March 2022 by Type </t>
  </si>
  <si>
    <t>Table 3.32a: Closed homeless cases closed as a proportion of total cases closed, by number of temporary accommodation placements 2021-22</t>
  </si>
  <si>
    <t>Table 3.33: Average total time in days spent in temporary accommodation 2017-18 to 2021-22</t>
  </si>
  <si>
    <t>Table 3.32b: Closed homeless cases closed as a proportion of total cases closed, by number of temporary accommodation placements 2021-22 %</t>
  </si>
  <si>
    <t>% Change 2017/18-2020/21</t>
  </si>
  <si>
    <t>% Change 2017/18-2020/22</t>
  </si>
  <si>
    <t xml:space="preserve">3.3a Homeless Non Permanent Housing Needs </t>
  </si>
  <si>
    <t>Table 3.36a: Full-time Adult Students by Tenure</t>
  </si>
  <si>
    <t>Table 3.36b: Full-time Students Economic Activity</t>
  </si>
  <si>
    <t>Table 3.35b: Unmet Housing Need from Ex-Service Personnel across Moray</t>
  </si>
  <si>
    <t xml:space="preserve">Table 3.34: Domestic Abuse Refuge Provision across Moray </t>
  </si>
  <si>
    <t>Source: Moray HL1 2021/22 /CHR Datasets</t>
  </si>
  <si>
    <t>Number of refuge places (2022)</t>
  </si>
  <si>
    <t xml:space="preserve">Number of homeless applications from households due to violence or abuse </t>
  </si>
  <si>
    <t>Ratio of refuge places/ applicants fleeing violence or abuse (2022)</t>
  </si>
  <si>
    <t>3.4c Supported Accommodation by Client Group</t>
  </si>
  <si>
    <t>3.4d Supported Accommodation for Homeless Households</t>
  </si>
  <si>
    <t>Table 3.1: Households with a person with one or more Long Term Health Condition or Disability per Type</t>
  </si>
  <si>
    <t xml:space="preserve">Amenity/Accessible Housing </t>
  </si>
  <si>
    <t xml:space="preserve">% of all Moray houeholds with unmet need for whelchair </t>
  </si>
  <si>
    <t xml:space="preserve">Respondents in need of specialist  provision </t>
  </si>
  <si>
    <t xml:space="preserve">Table 3.24c Unmet Need for Wheelchair Accommodation by HMA </t>
  </si>
  <si>
    <t xml:space="preserve">Table 3.24d: Accessibility of Property by Somone Visiting who uses a Wheelchair </t>
  </si>
  <si>
    <t>Table 3.12e: Property that Respondents currently reside in by Property Size.</t>
  </si>
  <si>
    <t>LOSSIEMOUTH</t>
  </si>
  <si>
    <t>Remarks</t>
  </si>
  <si>
    <t>423*</t>
  </si>
  <si>
    <t xml:space="preserve">Total Current Accommodation </t>
  </si>
  <si>
    <t>426*</t>
  </si>
  <si>
    <t>6*</t>
  </si>
  <si>
    <t>Source: MOD May 2023</t>
  </si>
  <si>
    <t xml:space="preserve">Table 3.35a MOD Service Accommodation Provision </t>
  </si>
  <si>
    <t>University of Highland and Islands Student Accommodation Convention of Highlands and Island Paper March 2023</t>
  </si>
  <si>
    <t>Number of homeless applications from ex-service personnel (2022/23)</t>
  </si>
  <si>
    <t>Number of housing applications from from ex-service personnel (2022/23)</t>
  </si>
  <si>
    <t>Source: Moray HL1 2022/23/CHR Datasets</t>
  </si>
  <si>
    <t>Number of homeless applications from households fleeing domestic abuse 2022/23</t>
  </si>
  <si>
    <t>Number of refuge places (2023)</t>
  </si>
  <si>
    <t>Ratio of refuge places/ applicants fleeing domestic abuse (2023)</t>
  </si>
  <si>
    <t>Source: Moray HL1/CHR Datasets</t>
  </si>
  <si>
    <t>481**</t>
  </si>
  <si>
    <t>*Includes 60 x Temporary Accommodation Units (TAUs). **Kinloss on base for single living to meet demand until new SLA built.</t>
  </si>
  <si>
    <t>*60 SFA currently being utilised for SLA providing 120 bedspaces for single living.  To be returned to SFA in 2023 once new SLA built.</t>
  </si>
  <si>
    <t>1300*</t>
  </si>
  <si>
    <t>*Includes 60 x Temporary Accommodation Units to meet current demand until new barrack blocks built.                           </t>
  </si>
  <si>
    <t xml:space="preserve">Future Single Living Accommodation Provision </t>
  </si>
  <si>
    <t> 481**</t>
  </si>
  <si>
    <t>*Consisting of 7 new barrack blocks 5x 54 rm, 1 x 84 rm, 1 x 72 rm **Kinloss new SLA built to replace existing SLA</t>
  </si>
  <si>
    <t xml:space="preserve">Future Service Family Accommodation Provision </t>
  </si>
  <si>
    <t> 242</t>
  </si>
  <si>
    <t>*Includes 6 new acquisitions purchased in Elgin from Springfield Properties</t>
  </si>
  <si>
    <t xml:space="preserve">Total Future Accommodation Provision </t>
  </si>
  <si>
    <t>1666*</t>
  </si>
  <si>
    <t>*1300 - 60 TAUs + 426 = 1666</t>
  </si>
  <si>
    <t>2022-23</t>
  </si>
  <si>
    <t>% Change 2021/22 to 2022/23</t>
  </si>
  <si>
    <t xml:space="preserve">Not available </t>
  </si>
  <si>
    <t>Not available</t>
  </si>
  <si>
    <t xml:space="preserve">3.3c  Key Worker Housing </t>
  </si>
  <si>
    <t>3.3d  Students</t>
  </si>
  <si>
    <t>Table 3.30: Households in Temporary Accommodation Compared to Population 31 March 2022</t>
  </si>
  <si>
    <t>Table 3.31: Number of Households Entering and Exiting Temporary Accommodation 2021-22</t>
  </si>
  <si>
    <r>
      <t xml:space="preserve">Single Living Accommodation </t>
    </r>
    <r>
      <rPr>
        <sz val="12"/>
        <color theme="1"/>
        <rFont val="Arial"/>
        <family val="2"/>
      </rPr>
      <t>(SLA)</t>
    </r>
  </si>
  <si>
    <r>
      <t> </t>
    </r>
    <r>
      <rPr>
        <sz val="12"/>
        <color theme="1"/>
        <rFont val="Arial"/>
        <family val="2"/>
      </rPr>
      <t xml:space="preserve">1102 bed spaces*      </t>
    </r>
  </si>
  <si>
    <r>
      <t xml:space="preserve">Service Family Accommodation </t>
    </r>
    <r>
      <rPr>
        <sz val="12"/>
        <color theme="1"/>
        <rFont val="Arial"/>
        <family val="2"/>
      </rPr>
      <t>(SFA)</t>
    </r>
  </si>
  <si>
    <r>
      <t> </t>
    </r>
    <r>
      <rPr>
        <sz val="12"/>
        <color theme="1"/>
        <rFont val="Arial"/>
        <family val="2"/>
      </rPr>
      <t>242</t>
    </r>
  </si>
  <si>
    <t>Difference 2018-2022</t>
  </si>
  <si>
    <t>2017/18</t>
  </si>
  <si>
    <t xml:space="preserve">% Change </t>
  </si>
  <si>
    <t xml:space="preserve">Other Assistance </t>
  </si>
  <si>
    <t xml:space="preserve">Total Grants Approved </t>
  </si>
  <si>
    <t xml:space="preserve">Spend on Other Assistance </t>
  </si>
  <si>
    <t>Source: SHR Statistics - Annual Return on Charter Indicator 19.1-19.4 (2021-22)</t>
  </si>
  <si>
    <t>Source: SHR Statistics - Annual Return on Charter Indicator 20.1-20.3 (2021-22)</t>
  </si>
  <si>
    <t xml:space="preserve">Tenure </t>
  </si>
  <si>
    <t xml:space="preserve">Total with an Adaptation </t>
  </si>
  <si>
    <t xml:space="preserve">Owner Occupier </t>
  </si>
  <si>
    <t xml:space="preserve">Total with an adaptation </t>
  </si>
  <si>
    <t>Total Unmet Need</t>
  </si>
  <si>
    <t xml:space="preserve">Private Rented </t>
  </si>
  <si>
    <t>Table 3.23c: Ratio - WL Applicants:Pressure by LA &amp; Specialist Housing Category net of New Build</t>
  </si>
  <si>
    <t>Table 3.22e: Average Annual Housing Turnover by LA and RSL by Housing Category Net of New Builds</t>
  </si>
  <si>
    <t>Table 3.22f: Average Annual Specialist Social Housing Turnover by LA and RSL Net of new Build</t>
  </si>
  <si>
    <t>Notes</t>
  </si>
  <si>
    <t>Households with a person with one or more Long Term Health Condition or Disability</t>
  </si>
  <si>
    <t>HNDA</t>
  </si>
  <si>
    <t>Households with a Long Term Health Condition or Disability</t>
  </si>
  <si>
    <t>Households where one or more of the members are Long Term Sick or Disabled</t>
  </si>
  <si>
    <t>Scottish Household Condition Survey</t>
  </si>
  <si>
    <t>Accessible/Amenity Social Housing Stock in Moray</t>
  </si>
  <si>
    <t>Moray Council/RSL Data</t>
  </si>
  <si>
    <t>LTSD individual who is restricted by the dwelling</t>
  </si>
  <si>
    <t>Dwellings with adaptations</t>
  </si>
  <si>
    <t>Dwellings requiring adaptations</t>
  </si>
  <si>
    <t>All household members with a long-term physical or mental health condition</t>
  </si>
  <si>
    <t>Adults with a long-term physical or mental health condition</t>
  </si>
  <si>
    <t>Suitability of Current Home to meet Health or Disability Needs</t>
  </si>
  <si>
    <t>Social Rent with Needs Provision</t>
  </si>
  <si>
    <t>SHR Statistics</t>
  </si>
  <si>
    <t>Waiting List Applications by LA &amp; Specialist Housing Category</t>
  </si>
  <si>
    <t>Unmet Needs for Specialist Housing</t>
  </si>
  <si>
    <t>Main Reason for Moving in</t>
  </si>
  <si>
    <t>Specialist Social Housing Provision by Provider &amp; Category</t>
  </si>
  <si>
    <t>Specialist Social Housing Provision as % of Total Stock</t>
  </si>
  <si>
    <t>RSL Specialist Social Housing Provision by Category</t>
  </si>
  <si>
    <t>Specialist Social Housing Stock by Category</t>
  </si>
  <si>
    <t>Specialist Social Housing Provision by Council and RSL</t>
  </si>
  <si>
    <t>Specialist Social Housing Provision as % of Total Social Housing Stock</t>
  </si>
  <si>
    <t>Scottish Governement HL1 Statistics</t>
  </si>
  <si>
    <t>Moray Council Data</t>
  </si>
  <si>
    <t>Temporary Accommodation</t>
  </si>
  <si>
    <t>Homeless Applications</t>
  </si>
  <si>
    <t>Homeless &amp; Temporary Accommodation</t>
  </si>
  <si>
    <t>Domestic Abuse Refuge</t>
  </si>
  <si>
    <t xml:space="preserve">Housing for Older People </t>
  </si>
  <si>
    <t>Supported Accommodation by Client Group</t>
  </si>
  <si>
    <t xml:space="preserve">Moray Housing Register January 2023 </t>
  </si>
  <si>
    <t>Moray HSCP Partners April 2023</t>
  </si>
  <si>
    <t>Table 3.40a: Number of Registered Places in Care Homes for All Adults in Scotland (31st March 2022)</t>
  </si>
  <si>
    <t>Table 3.40b: Number of Registered Places in Care Homes for Older People in Scotland (31st March 2022)</t>
  </si>
  <si>
    <t>Table 3.40c : Number of Registered Places in Care Homes for All Adults in Scotland (31st March 2022)</t>
  </si>
  <si>
    <t xml:space="preserve">Table 3.41a: Number of Care Homes for Adults </t>
  </si>
  <si>
    <t>Table 3.41b: Care Home Provision (Number of Care Homes for Adults)</t>
  </si>
  <si>
    <t>Table 3.42: Number of Long Stay Residents  All Adults</t>
  </si>
  <si>
    <t>Table 3.43: Number of Short Stay and Respite  Residents Older People</t>
  </si>
  <si>
    <t xml:space="preserve">Table 3.44: Estimated Percentage Occupancy Of Care Homes </t>
  </si>
  <si>
    <t>Table 3.45a: Specialist Social Housing Stock by Category</t>
  </si>
  <si>
    <t>Table 3.45b: % of Specialist Social Housing Turnover by Specialist Housing Category</t>
  </si>
  <si>
    <t>Table 3.46: Waiting List Applications by LA &amp; Specialist Housing Category</t>
  </si>
  <si>
    <t>Table 3.47a: Number of HSCP commissioned tenancies/spaces for the following client groups</t>
  </si>
  <si>
    <t>Table 3.47b: Number of HSCP commissioned tenancies/spaces NEEDED for the following client groups (includes unmet need and aniticpated future need)</t>
  </si>
  <si>
    <t>Table 3.48: Specialist Social Housing Provision</t>
  </si>
  <si>
    <t>Table 3.49a: Support needs profile of Homeless Households 2021/22</t>
  </si>
  <si>
    <t>Table 3.49b: Households assessed as homeless or threatened with homelessness with at least one identified support need 2021/22</t>
  </si>
  <si>
    <t>Table 3.49c: Estimated % of current homeless households by support need</t>
  </si>
  <si>
    <t xml:space="preserve">Table 3.49d: Domestic Abuse Refuge Provision Across Moray </t>
  </si>
  <si>
    <t>Table 3.50: % of Households where one or more of the members are receiving care services</t>
  </si>
  <si>
    <t>Table 3.51 Home Care Clients and Hours provided, 2008-2017 (Moray)</t>
  </si>
  <si>
    <t>Table 3.52 : Clients receiving Home Care: rate per 1,000 population, by Local Authority, 2017</t>
  </si>
  <si>
    <t>Table 3.53a: Free personal care clients aged 65+ 2021-22</t>
  </si>
  <si>
    <t>Table 3.53b: Home care clients age 65+ 2021-22</t>
  </si>
  <si>
    <t>Table 3.54: Number of Home Care clients aged 65+, and hours provided by service provider (2017)</t>
  </si>
  <si>
    <t>Table 3.55: Social Care clients by type of service¹, 2017</t>
  </si>
  <si>
    <t>Table 3.56a: Age and gender of Social Care clients, 2017 (Moray)</t>
  </si>
  <si>
    <t>Table 3.56b: % of Age and gender of Social Care clients, 2017 (Moray)</t>
  </si>
  <si>
    <t xml:space="preserve">Table 3.57: People choosing self-directed support by client group and options chosen </t>
  </si>
  <si>
    <t xml:space="preserve">Table 3.58a: Individual or Household demand for special forms of support.   </t>
  </si>
  <si>
    <t xml:space="preserve">Table 3.58b:% of Individual or Household demand for special forms of support.   </t>
  </si>
  <si>
    <t>Table 3.59: Households currently waiting for adaptations to their home</t>
  </si>
  <si>
    <t>Table 3.60: Total cost of adaptations completed in the year by source of funding (£)</t>
  </si>
  <si>
    <t>Table 3.61a: Property Adaptations in Current Homes</t>
  </si>
  <si>
    <t>Table 3.61b: Property Adaptations in Current Homes</t>
  </si>
  <si>
    <t>Table 3.61c: Most popular adaptations currently fitted in homes in Moray</t>
  </si>
  <si>
    <r>
      <t>Table 3.61d:</t>
    </r>
    <r>
      <rPr>
        <b/>
        <sz val="12"/>
        <rFont val="Arial"/>
        <family val="2"/>
      </rPr>
      <t xml:space="preserve"> Households with Adaptations 2019</t>
    </r>
  </si>
  <si>
    <t>Table 3.61e: Property Adaptations in Current Homes by Tenure</t>
  </si>
  <si>
    <t>Table 3.61f:  % of Properties with Adapations by Tenure</t>
  </si>
  <si>
    <t xml:space="preserve">Table 3.61g: Property Adaptations in Current Homes by HMA </t>
  </si>
  <si>
    <t>Table 3.62a: Unmet Need for Housing Adaptions</t>
  </si>
  <si>
    <t>Table 3.62b: Unmet Housing Adaptions Cont</t>
  </si>
  <si>
    <t xml:space="preserve">Table 3.62c: Unmet Housing Adaptations per HMA </t>
  </si>
  <si>
    <t>Table 3.62d: Unmet Housing Adaptation by Tenure</t>
  </si>
  <si>
    <t>Table 3.62e: % of Unmet Housing Adaptation by Tenure</t>
  </si>
  <si>
    <r>
      <t>Table 3.63</t>
    </r>
    <r>
      <rPr>
        <b/>
        <sz val="12"/>
        <rFont val="Arial"/>
        <family val="2"/>
      </rPr>
      <t>: Wheelchair Housing</t>
    </r>
  </si>
  <si>
    <t>Table 3.64: Dwellings requiring adaptations</t>
  </si>
  <si>
    <t>Table 3.65: Adapted Stock by Tenure</t>
  </si>
  <si>
    <t>Table 3.66: Scottish Government Housing Statistics Scheme of Assistance</t>
  </si>
  <si>
    <t>Table 3.67: Characteristics of dwellings requiring adaptations</t>
  </si>
  <si>
    <t>Table 3.68a: Age breakdown of All telecare clients, by Local Authority in 2017</t>
  </si>
  <si>
    <t>Table 3.68b: Age breakdown of Telecare clients receiving a home care service, by Local Authority in 2017</t>
  </si>
  <si>
    <t>Table 3.68c: Age breakdown of Telecare clients NOT receiving a home care service, by Local Authority in 2017</t>
  </si>
  <si>
    <t>Table 3.68d: People receiving community alarm/technology enabled care</t>
  </si>
  <si>
    <t>Table 3.69a: Annual summary of bed days occupied by delayed discharges in Moray (18-74): April 2017 - March 2022</t>
  </si>
  <si>
    <t>Table 3.69b: Annual summary of bed days occupied by delayed discharges (75+): April 2017 - March 2022</t>
  </si>
  <si>
    <t>Table 3.70: Delayed discharge bed days attributed to mental health specialties, July 2016 - March 2017, Age 18+, All delay reasons</t>
  </si>
  <si>
    <t>Table 3.71: Care Home Provision 2019</t>
  </si>
  <si>
    <t>Table 3.72: Unpaid Carers</t>
  </si>
  <si>
    <t>Table 3.80: People self-identifying as ‘white:gypsy/traveller’ in 2011 Census</t>
  </si>
  <si>
    <r>
      <t>Table 3.81a</t>
    </r>
    <r>
      <rPr>
        <b/>
        <sz val="11"/>
        <rFont val="Arial"/>
        <family val="2"/>
      </rPr>
      <t>: Gypsy/traveller public sites</t>
    </r>
  </si>
  <si>
    <t>Table 3.81b: Public sites pitch Occupancy</t>
  </si>
  <si>
    <r>
      <t>Table 3.82</t>
    </r>
    <r>
      <rPr>
        <b/>
        <sz val="11"/>
        <rFont val="Arial"/>
        <family val="2"/>
      </rPr>
      <t>: Gypsy/traveller private sites planning applications</t>
    </r>
  </si>
  <si>
    <r>
      <t>Table 3.83a</t>
    </r>
    <r>
      <rPr>
        <b/>
        <sz val="11"/>
        <rFont val="Arial"/>
        <family val="2"/>
      </rPr>
      <t>: Number of Unauthorised encampments</t>
    </r>
  </si>
  <si>
    <r>
      <t>Table 3.83b</t>
    </r>
    <r>
      <rPr>
        <b/>
        <sz val="11"/>
        <rFont val="Arial"/>
        <family val="2"/>
      </rPr>
      <t>: Unauthorised encampments</t>
    </r>
    <r>
      <rPr>
        <b/>
        <sz val="11"/>
        <color rgb="FF000000"/>
        <rFont val="Arial"/>
        <family val="2"/>
      </rPr>
      <t xml:space="preserve"> by type</t>
    </r>
  </si>
  <si>
    <r>
      <t xml:space="preserve">Table 3.84a </t>
    </r>
    <r>
      <rPr>
        <b/>
        <sz val="11"/>
        <rFont val="Arial"/>
        <family val="2"/>
      </rPr>
      <t xml:space="preserve">: Health of Households Number </t>
    </r>
  </si>
  <si>
    <r>
      <t xml:space="preserve">Table 3.84b </t>
    </r>
    <r>
      <rPr>
        <b/>
        <sz val="11"/>
        <rFont val="Arial"/>
        <family val="2"/>
      </rPr>
      <t>: Health of Households %</t>
    </r>
  </si>
  <si>
    <r>
      <t xml:space="preserve">Table 3.84c </t>
    </r>
    <r>
      <rPr>
        <b/>
        <sz val="11"/>
        <rFont val="Arial"/>
        <family val="2"/>
      </rPr>
      <t>: Provison of Care Hours Number</t>
    </r>
  </si>
  <si>
    <r>
      <t xml:space="preserve">Table 3.84d </t>
    </r>
    <r>
      <rPr>
        <b/>
        <sz val="11"/>
        <rFont val="Arial"/>
        <family val="2"/>
      </rPr>
      <t>: Provision of Care Hours %</t>
    </r>
  </si>
  <si>
    <t>Table 3.85a: Long term limiting conditions by number of conditions numbers</t>
  </si>
  <si>
    <t>Table 3.85b: Long term limiting conditions by number of conditions numbers</t>
  </si>
  <si>
    <t>Table 3.63: Wheelchair Housing</t>
  </si>
  <si>
    <t>Home Care Services</t>
  </si>
  <si>
    <t>Social Care Survey 2017</t>
  </si>
  <si>
    <t>Free Personal Care</t>
  </si>
  <si>
    <t>Scottish Government Statistics</t>
  </si>
  <si>
    <t>Social Care Services</t>
  </si>
  <si>
    <t>Public Health Scotland</t>
  </si>
  <si>
    <t>Self-Directed Support</t>
  </si>
  <si>
    <t>Household Support</t>
  </si>
  <si>
    <t>Household Adaptations</t>
  </si>
  <si>
    <t>Wheelchair Housing</t>
  </si>
  <si>
    <t>Scottish Government Housing Statistics Scheme of Assistance</t>
  </si>
  <si>
    <t>Telecare Services</t>
  </si>
  <si>
    <t xml:space="preserve">Social Care Survey 2017 </t>
  </si>
  <si>
    <t>Delayed Discharges</t>
  </si>
  <si>
    <t>Table 3.81c: Public sites waiting list</t>
  </si>
  <si>
    <t>Table 3.81d: Public Sites Length of Stay</t>
  </si>
  <si>
    <r>
      <t>Table 3.81e</t>
    </r>
    <r>
      <rPr>
        <b/>
        <sz val="11"/>
        <rFont val="Arial"/>
        <family val="2"/>
      </rPr>
      <t>: Gypsy/traveller private sites</t>
    </r>
  </si>
  <si>
    <r>
      <t xml:space="preserve">Table 3.81f </t>
    </r>
    <r>
      <rPr>
        <b/>
        <sz val="11"/>
        <rFont val="Arial"/>
        <family val="2"/>
      </rPr>
      <t>: Gypsy/traveller private sites pitches</t>
    </r>
  </si>
  <si>
    <t>Table 3.81a: Gypsy/traveller public sites</t>
  </si>
  <si>
    <t>Table 3.82: Gypsy/traveller private sites planning applications</t>
  </si>
  <si>
    <t>Table 3.83a: Number of Unauthorised encampments</t>
  </si>
  <si>
    <t xml:space="preserve">Table 3.84a : Health of Households Number </t>
  </si>
  <si>
    <t>Households identifying as Gypsy Travellers</t>
  </si>
  <si>
    <t>Gypsy Traveller Public Sites Applications</t>
  </si>
  <si>
    <t>Unauthorised Encampments</t>
  </si>
  <si>
    <t>Gypsy/Traveller Health</t>
  </si>
  <si>
    <t>Gypsy/Traveller Health Conditions</t>
  </si>
  <si>
    <t>Table 3.2a: Households with a Long Term Health Condition or Disability</t>
  </si>
  <si>
    <t xml:space="preserve">Table 3.2b  Households with a Long Term Health Condition or Disability per Moray HMA </t>
  </si>
  <si>
    <t>3.2a</t>
  </si>
  <si>
    <t>3.2b</t>
  </si>
  <si>
    <t>Households with a Long Term Health Condition or Disability per Moray HMA</t>
  </si>
  <si>
    <t>3.3a</t>
  </si>
  <si>
    <t>3.3b</t>
  </si>
  <si>
    <t>2011 Census households with long-term health problem or disability</t>
  </si>
  <si>
    <t>Limited activity by tenure - Household has someone with a long-term physical/mental health condition/illness (2019)</t>
  </si>
  <si>
    <t>3.10a</t>
  </si>
  <si>
    <t>3.10b</t>
  </si>
  <si>
    <t>3.10c</t>
  </si>
  <si>
    <t>Households with Adaptations 2019</t>
  </si>
  <si>
    <t>Households Adapted Stock by Tenure</t>
  </si>
  <si>
    <t>3.11a</t>
  </si>
  <si>
    <t>3.11b</t>
  </si>
  <si>
    <t>3.11c</t>
  </si>
  <si>
    <t>Suitability of Current Home to meet Health or Disability Needs - Long term Sick or Disabled Households by HMA</t>
  </si>
  <si>
    <t xml:space="preserve">Health of a Household member is suffering because home is the wrong size or type </t>
  </si>
  <si>
    <t>3.12a</t>
  </si>
  <si>
    <t>3.12b</t>
  </si>
  <si>
    <t>3.12c</t>
  </si>
  <si>
    <t>3.12d</t>
  </si>
  <si>
    <t>3.12e</t>
  </si>
  <si>
    <t>Type of Property that Respondents currently reside in</t>
  </si>
  <si>
    <t xml:space="preserve">Type of Property that Respondents currently reside in by HMA </t>
  </si>
  <si>
    <t xml:space="preserve">Tenure of Property that Respondents currently reside in </t>
  </si>
  <si>
    <t xml:space="preserve">Tenure of Property that Respondents currently reside in by HMA </t>
  </si>
  <si>
    <t>Property that Respondents currently reside in by Property Size</t>
  </si>
  <si>
    <t>3.16a</t>
  </si>
  <si>
    <t>3.16b</t>
  </si>
  <si>
    <t>% RSL Specialist Social Housing Provision by Category</t>
  </si>
  <si>
    <t>3.17a</t>
  </si>
  <si>
    <t>3.17b</t>
  </si>
  <si>
    <t>3.18a</t>
  </si>
  <si>
    <t>3.18b</t>
  </si>
  <si>
    <t>3.22a</t>
  </si>
  <si>
    <t>3.22b</t>
  </si>
  <si>
    <t>3.22c</t>
  </si>
  <si>
    <t>3.22d</t>
  </si>
  <si>
    <t>3.22e</t>
  </si>
  <si>
    <t>3.22f</t>
  </si>
  <si>
    <t>3.23a</t>
  </si>
  <si>
    <t>3.23b</t>
  </si>
  <si>
    <t>3.23c</t>
  </si>
  <si>
    <t>3.24a</t>
  </si>
  <si>
    <t>3.24b</t>
  </si>
  <si>
    <t>3.24c</t>
  </si>
  <si>
    <t>3.24d</t>
  </si>
  <si>
    <t>% of Moray Council Specialist Housing Stock by Category in Moray</t>
  </si>
  <si>
    <t xml:space="preserve">% of Moray Council Specialist Housing Stock By Category of Total Council Specialist Stock </t>
  </si>
  <si>
    <t>% Specialist Housing Stock by Category of all specialist stock  in Moray</t>
  </si>
  <si>
    <t>Housing Stock and Turnover over the last 3 years by partner</t>
  </si>
  <si>
    <t>Specialist Housing Stock and Turnover over the last 3 years by partner</t>
  </si>
  <si>
    <t>Average Annual Housing Turnover by LA and RSL by Housing Category</t>
  </si>
  <si>
    <t>Average Annual Specialist Social Housing Turnover by LA and RSL</t>
  </si>
  <si>
    <t>Average Annual Housing Turnover by LA and RSL by Housing Category Net of New Builds</t>
  </si>
  <si>
    <t>Average Annual Specialist Social Housing Turnover by LA and RSL Net of new Build</t>
  </si>
  <si>
    <t>Moray Council ARC</t>
  </si>
  <si>
    <t>Moray Partner HNDA</t>
  </si>
  <si>
    <t>Moray Housing Register January 2023</t>
  </si>
  <si>
    <t>Ratio - WL Applicants:Pressure by LA &amp; Specialist Housing Category</t>
  </si>
  <si>
    <t>Ratio - WL Applicants:Pressure by LA &amp; Specialist Housing Category net of New Build</t>
  </si>
  <si>
    <t xml:space="preserve">Unmet Needs for Specialist Housing by HMA </t>
  </si>
  <si>
    <t xml:space="preserve">Unmet Need for Wheelchair Accommodation by HMA </t>
  </si>
  <si>
    <t xml:space="preserve"> Accessibility of Property by Somone Visiting who uses a Wheelchair </t>
  </si>
  <si>
    <t>3.26a</t>
  </si>
  <si>
    <t>3.26b</t>
  </si>
  <si>
    <t>3.32a</t>
  </si>
  <si>
    <t>Number of Homelessness Applications in Moray and Scotland 2010/11- 2021/22</t>
  </si>
  <si>
    <t>Homeless Applications in Moray area 2019-2022</t>
  </si>
  <si>
    <t>3.32b</t>
  </si>
  <si>
    <t>3.40a</t>
  </si>
  <si>
    <t>3.40b</t>
  </si>
  <si>
    <t>3.40c</t>
  </si>
  <si>
    <t>3.41a</t>
  </si>
  <si>
    <t>3.41b</t>
  </si>
  <si>
    <t>3.45a</t>
  </si>
  <si>
    <t>3.45b</t>
  </si>
  <si>
    <t>3.47a</t>
  </si>
  <si>
    <t>3.47b</t>
  </si>
  <si>
    <t>3.49a</t>
  </si>
  <si>
    <t>3.49b</t>
  </si>
  <si>
    <t>3.49c</t>
  </si>
  <si>
    <t>3.49d</t>
  </si>
  <si>
    <t>3.53a</t>
  </si>
  <si>
    <t>3.53b</t>
  </si>
  <si>
    <t>3.56a</t>
  </si>
  <si>
    <t>3.56b</t>
  </si>
  <si>
    <t>3.58a</t>
  </si>
  <si>
    <t>3.58b</t>
  </si>
  <si>
    <t>3.61a</t>
  </si>
  <si>
    <t>3.61b</t>
  </si>
  <si>
    <t>3.61c</t>
  </si>
  <si>
    <t>3.61d</t>
  </si>
  <si>
    <t>3.61e</t>
  </si>
  <si>
    <t>3.61f</t>
  </si>
  <si>
    <t>3.61g</t>
  </si>
  <si>
    <t>Table 3.61d: Households with Adaptations 2019</t>
  </si>
  <si>
    <t>3.62a</t>
  </si>
  <si>
    <t>3.62b</t>
  </si>
  <si>
    <t>3.62c</t>
  </si>
  <si>
    <t>3.62d</t>
  </si>
  <si>
    <t>3.62e</t>
  </si>
  <si>
    <t>3.68a</t>
  </si>
  <si>
    <t>3.68b</t>
  </si>
  <si>
    <t>3.68c</t>
  </si>
  <si>
    <t>3.68d</t>
  </si>
  <si>
    <t>3.69a</t>
  </si>
  <si>
    <t>3.69b</t>
  </si>
  <si>
    <t>3.6 Gypsy Travellers</t>
  </si>
  <si>
    <t>3.81a</t>
  </si>
  <si>
    <t>3.81b</t>
  </si>
  <si>
    <t>3.81c</t>
  </si>
  <si>
    <t>3.81d</t>
  </si>
  <si>
    <t>3.81e</t>
  </si>
  <si>
    <t>3.81f</t>
  </si>
  <si>
    <t>Gypsy Traveller Sites</t>
  </si>
  <si>
    <t>Table 3.81e: Gypsy/traveller private sites</t>
  </si>
  <si>
    <t>Table 3.81f : Gypsy/traveller private sites pitches</t>
  </si>
  <si>
    <t>3.83a</t>
  </si>
  <si>
    <t>3.83b</t>
  </si>
  <si>
    <t>Table 3.83b: Unauthorised encampments by type</t>
  </si>
  <si>
    <t>3.84a</t>
  </si>
  <si>
    <t>3.84b</t>
  </si>
  <si>
    <t>3.84c</t>
  </si>
  <si>
    <t>3.84d</t>
  </si>
  <si>
    <t>Table 3.84b : Health of Households %</t>
  </si>
  <si>
    <t>Table 3.84c : Provison of Care Hours Number</t>
  </si>
  <si>
    <t>Table 3.84d : Provision of Care Hours %</t>
  </si>
  <si>
    <t>3.85a</t>
  </si>
  <si>
    <t>3.85b</t>
  </si>
  <si>
    <t>Rate per 100,000 population</t>
  </si>
  <si>
    <t>Table 3.43a: Number of Short Stay and Respite  Residents Older People</t>
  </si>
  <si>
    <t>Table 3.43b: Number of Short Stay and Respite All Residents</t>
  </si>
  <si>
    <t>Moray - All people</t>
  </si>
  <si>
    <t>Moray - Older people</t>
  </si>
  <si>
    <t>Scotland - All people</t>
  </si>
  <si>
    <t>Scotland - Older people</t>
  </si>
  <si>
    <t>No. Grants: 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</si>
</sst>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6" formatCode="&quot;£&quot;#,##0;[Red]\-&quot;£&quot;#,##0"/>
    <numFmt numFmtId="43" formatCode="_-* #,##0.00_-;\-* #,##0.00_-;_-* &quot;-&quot;??_-;_-@_-"/>
    <numFmt numFmtId="164" formatCode="0.0%"/>
    <numFmt numFmtId="165" formatCode="_-* #,##0_-;\-* #,##0_-;_-* &quot;-&quot;??_-;_-@_-"/>
    <numFmt numFmtId="166" formatCode="0.0"/>
    <numFmt numFmtId="167" formatCode="&quot;£&quot;#,##0"/>
  </numFmts>
  <fonts count="76"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b/>
      <sz val="14"/>
      <color theme="1"/>
      <name val="Arial"/>
      <family val="2"/>
    </font>
    <font>
      <b/>
      <sz val="14"/>
      <color rgb="FFFF0000"/>
      <name val="Arial"/>
      <family val="2"/>
    </font>
    <font>
      <sz val="14"/>
      <color theme="1"/>
      <name val="Arial"/>
      <family val="2"/>
    </font>
    <font>
      <sz val="14"/>
      <color rgb="FFFF0000"/>
      <name val="Arial"/>
      <family val="2"/>
    </font>
    <font>
      <sz val="14"/>
      <color theme="0"/>
      <name val="Arial"/>
      <family val="2"/>
    </font>
    <font>
      <sz val="14"/>
      <name val="Arial"/>
      <family val="2"/>
    </font>
    <font>
      <sz val="12"/>
      <name val="Arial"/>
      <family val="2"/>
    </font>
    <font>
      <sz val="12"/>
      <color theme="1"/>
      <name val="Arial"/>
      <family val="2"/>
    </font>
    <font>
      <sz val="12"/>
      <color theme="0"/>
      <name val="Arial"/>
      <family val="2"/>
    </font>
    <font>
      <sz val="11"/>
      <name val="Arial"/>
      <family val="2"/>
    </font>
    <font>
      <b/>
      <sz val="12"/>
      <color theme="0"/>
      <name val="Arial"/>
      <family val="2"/>
    </font>
    <font>
      <b/>
      <sz val="12"/>
      <name val="Arial"/>
      <family val="2"/>
    </font>
    <font>
      <b/>
      <sz val="11"/>
      <color theme="1"/>
      <name val="Arial"/>
      <family val="2"/>
    </font>
    <font>
      <sz val="11"/>
      <color theme="0"/>
      <name val="Arial"/>
      <family val="2"/>
    </font>
    <font>
      <sz val="11"/>
      <color rgb="FFFFFFFF"/>
      <name val="Arial"/>
      <family val="2"/>
    </font>
    <font>
      <sz val="11"/>
      <color rgb="FF000000"/>
      <name val="Arial"/>
      <family val="2"/>
    </font>
    <font>
      <b/>
      <sz val="11"/>
      <color theme="0"/>
      <name val="Arial"/>
      <family val="2"/>
    </font>
    <font>
      <sz val="11"/>
      <color rgb="FF000000"/>
      <name val="Calibri"/>
      <family val="2"/>
    </font>
    <font>
      <b/>
      <sz val="11"/>
      <color rgb="FF000000"/>
      <name val="Arial"/>
      <family val="2"/>
    </font>
    <font>
      <b/>
      <sz val="10"/>
      <color rgb="FFFF0000"/>
      <name val="Arial"/>
      <family val="2"/>
    </font>
    <font>
      <sz val="11"/>
      <color theme="1"/>
      <name val="Calibri"/>
      <family val="2"/>
    </font>
    <font>
      <b/>
      <sz val="10"/>
      <color rgb="FFFF0000"/>
      <name val="Calibri"/>
      <family val="2"/>
    </font>
    <font>
      <b/>
      <sz val="11"/>
      <name val="Arial"/>
      <family val="2"/>
    </font>
    <font>
      <sz val="12"/>
      <color rgb="FF000000"/>
      <name val="Arial"/>
      <family val="2"/>
    </font>
    <font>
      <u/>
      <sz val="11"/>
      <color theme="10"/>
      <name val="Calibri"/>
      <family val="2"/>
      <scheme val="minor"/>
    </font>
    <font>
      <sz val="10"/>
      <name val="Arial"/>
      <family val="2"/>
    </font>
    <font>
      <sz val="8"/>
      <name val="Arial"/>
      <family val="2"/>
    </font>
    <font>
      <sz val="11"/>
      <name val="Symbol"/>
      <family val="1"/>
      <charset val="2"/>
    </font>
    <font>
      <sz val="12"/>
      <color rgb="FFFFFFFF"/>
      <name val="Arial"/>
      <family val="2"/>
    </font>
    <font>
      <sz val="8"/>
      <name val="Calibri"/>
      <family val="2"/>
      <scheme val="minor"/>
    </font>
    <font>
      <sz val="10"/>
      <color theme="1"/>
      <name val="Times New Roman"/>
      <family val="1"/>
    </font>
    <font>
      <sz val="10"/>
      <color rgb="FF000000"/>
      <name val="Arial"/>
      <family val="2"/>
    </font>
    <font>
      <b/>
      <sz val="12"/>
      <color theme="1"/>
      <name val="Arial"/>
      <family val="2"/>
    </font>
    <font>
      <sz val="12"/>
      <color theme="1"/>
      <name val="Calibri"/>
      <family val="2"/>
      <scheme val="minor"/>
    </font>
    <font>
      <u/>
      <sz val="12"/>
      <color theme="10"/>
      <name val="Calibri"/>
      <family val="2"/>
      <scheme val="minor"/>
    </font>
    <font>
      <b/>
      <sz val="12"/>
      <color rgb="FF000000"/>
      <name val="Arial"/>
      <family val="2"/>
    </font>
    <font>
      <b/>
      <sz val="12"/>
      <color rgb="FFFFFFFF"/>
      <name val="Arial"/>
      <family val="2"/>
    </font>
    <font>
      <b/>
      <sz val="11"/>
      <color rgb="FFFFFFFF"/>
      <name val="Arial"/>
      <family val="2"/>
    </font>
    <font>
      <u/>
      <sz val="12"/>
      <color theme="10"/>
      <name val="Arial"/>
      <family val="2"/>
    </font>
    <font>
      <sz val="14"/>
      <color rgb="FFFFFFFF"/>
      <name val="Arial"/>
      <family val="2"/>
    </font>
    <font>
      <sz val="12"/>
      <name val="Calibri"/>
      <family val="2"/>
      <scheme val="minor"/>
    </font>
    <font>
      <sz val="10"/>
      <color theme="1"/>
      <name val="Arial"/>
      <family val="2"/>
    </font>
    <font>
      <sz val="14"/>
      <color theme="1"/>
      <name val="Calibri"/>
      <family val="2"/>
      <scheme val="minor"/>
    </font>
    <font>
      <b/>
      <sz val="14"/>
      <name val="Arial"/>
      <family val="2"/>
    </font>
    <font>
      <sz val="14"/>
      <color theme="1"/>
      <name val="Calibri"/>
      <family val="2"/>
    </font>
    <font>
      <sz val="12"/>
      <color theme="1"/>
      <name val="Calibri"/>
      <family val="2"/>
    </font>
    <font>
      <b/>
      <sz val="12"/>
      <color theme="3"/>
      <name val="Arial"/>
      <family val="2"/>
    </font>
    <font>
      <b/>
      <sz val="12"/>
      <color indexed="18"/>
      <name val="Arial"/>
      <family val="2"/>
    </font>
    <font>
      <u/>
      <sz val="12"/>
      <color indexed="12"/>
      <name val="Arial"/>
      <family val="2"/>
    </font>
    <font>
      <sz val="11"/>
      <color rgb="FF333333"/>
      <name val="Arial"/>
      <family val="2"/>
    </font>
    <font>
      <sz val="12"/>
      <color rgb="FFFF0000"/>
      <name val="Arial"/>
      <family val="2"/>
    </font>
    <font>
      <b/>
      <sz val="12"/>
      <color theme="1"/>
      <name val="Calibri"/>
      <family val="2"/>
      <scheme val="minor"/>
    </font>
    <font>
      <sz val="12"/>
      <color indexed="8"/>
      <name val="Arial"/>
      <family val="2"/>
    </font>
    <font>
      <b/>
      <sz val="12"/>
      <color indexed="8"/>
      <name val="Arial"/>
      <family val="2"/>
    </font>
    <font>
      <sz val="11"/>
      <color theme="0"/>
      <name val="Calibri"/>
      <family val="2"/>
      <scheme val="minor"/>
    </font>
    <font>
      <sz val="12"/>
      <color rgb="FF404040"/>
      <name val="Arial"/>
      <family val="2"/>
    </font>
    <font>
      <sz val="12"/>
      <color theme="0"/>
      <name val="Calibri"/>
      <family val="2"/>
      <scheme val="minor"/>
    </font>
    <font>
      <sz val="12"/>
      <color rgb="FFFF0000"/>
      <name val="Calibri"/>
      <family val="2"/>
      <scheme val="minor"/>
    </font>
    <font>
      <b/>
      <sz val="12"/>
      <color rgb="FFFF0000"/>
      <name val="Arial"/>
      <family val="2"/>
    </font>
    <font>
      <b/>
      <sz val="12"/>
      <color rgb="FFFF0000"/>
      <name val="Calibri"/>
      <family val="2"/>
    </font>
    <font>
      <b/>
      <sz val="12"/>
      <color rgb="FF3F4141"/>
      <name val="Arial"/>
      <family val="2"/>
    </font>
    <font>
      <b/>
      <sz val="9"/>
      <color rgb="FFFFFFFF"/>
      <name val="Arial"/>
      <family val="2"/>
    </font>
    <font>
      <sz val="9"/>
      <color theme="1"/>
      <name val="Arial"/>
      <family val="2"/>
    </font>
    <font>
      <b/>
      <sz val="12"/>
      <color theme="0"/>
      <name val="Calibri"/>
      <family val="2"/>
      <scheme val="minor"/>
    </font>
    <font>
      <sz val="14"/>
      <color theme="0"/>
      <name val="Arial"/>
    </font>
    <font>
      <sz val="12"/>
      <name val="Arial"/>
    </font>
    <font>
      <sz val="12"/>
      <color theme="1"/>
      <name val="Arial"/>
    </font>
    <font>
      <sz val="11"/>
      <color theme="1"/>
      <name val="Arial"/>
    </font>
    <font>
      <sz val="12"/>
      <color rgb="FFFFFFFF"/>
      <name val="Arial"/>
    </font>
    <font>
      <b/>
      <sz val="12"/>
      <color theme="1"/>
      <name val="Arial"/>
    </font>
    <font>
      <sz val="12"/>
      <color theme="0"/>
      <name val="Arial"/>
    </font>
    <font>
      <sz val="12"/>
      <color rgb="FF000000"/>
      <name val="Arial"/>
    </font>
  </fonts>
  <fills count="36">
    <fill>
      <patternFill patternType="none"/>
    </fill>
    <fill>
      <patternFill patternType="gray125"/>
    </fill>
    <fill>
      <patternFill patternType="solid">
        <fgColor theme="8"/>
        <bgColor indexed="64"/>
      </patternFill>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theme="9"/>
        <bgColor indexed="64"/>
      </patternFill>
    </fill>
    <fill>
      <patternFill patternType="solid">
        <fgColor rgb="FF70AD47"/>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5B9BD5"/>
        <bgColor rgb="FF000000"/>
      </patternFill>
    </fill>
    <fill>
      <patternFill patternType="solid">
        <fgColor rgb="FFFFFF00"/>
        <bgColor indexed="64"/>
      </patternFill>
    </fill>
    <fill>
      <patternFill patternType="solid">
        <fgColor theme="8" tint="0.39997558519241921"/>
        <bgColor indexed="64"/>
      </patternFill>
    </fill>
    <fill>
      <patternFill patternType="solid">
        <fgColor rgb="FFDDEBF7"/>
        <bgColor rgb="FF000000"/>
      </patternFill>
    </fill>
    <fill>
      <patternFill patternType="solid">
        <fgColor theme="0"/>
        <bgColor rgb="FF000000"/>
      </patternFill>
    </fill>
    <fill>
      <patternFill patternType="solid">
        <fgColor theme="5"/>
        <bgColor rgb="FF000000"/>
      </patternFill>
    </fill>
    <fill>
      <patternFill patternType="solid">
        <fgColor rgb="FF00B050"/>
        <bgColor rgb="FF000000"/>
      </patternFill>
    </fill>
    <fill>
      <patternFill patternType="solid">
        <fgColor rgb="FF70AD47"/>
        <bgColor rgb="FF000000"/>
      </patternFill>
    </fill>
    <fill>
      <patternFill patternType="solid">
        <fgColor rgb="FFD9E1F2"/>
        <bgColor rgb="FF000000"/>
      </patternFill>
    </fill>
    <fill>
      <patternFill patternType="solid">
        <fgColor rgb="FFC6E0B4"/>
        <bgColor rgb="FF000000"/>
      </patternFill>
    </fill>
    <fill>
      <patternFill patternType="solid">
        <fgColor theme="8" tint="0.59999389629810485"/>
        <bgColor indexed="64"/>
      </patternFill>
    </fill>
    <fill>
      <patternFill patternType="solid">
        <fgColor theme="1"/>
        <bgColor indexed="64"/>
      </patternFill>
    </fill>
    <fill>
      <patternFill patternType="solid">
        <fgColor rgb="FFFBFBFB"/>
        <bgColor indexed="64"/>
      </patternFill>
    </fill>
    <fill>
      <patternFill patternType="solid">
        <fgColor theme="8"/>
        <bgColor rgb="FF000000"/>
      </patternFill>
    </fill>
    <fill>
      <patternFill patternType="solid">
        <fgColor theme="5" tint="0.59999389629810485"/>
        <bgColor indexed="64"/>
      </patternFill>
    </fill>
    <fill>
      <patternFill patternType="solid">
        <fgColor indexed="44"/>
        <bgColor indexed="64"/>
      </patternFill>
    </fill>
    <fill>
      <patternFill patternType="solid">
        <fgColor indexed="43"/>
        <bgColor indexed="64"/>
      </patternFill>
    </fill>
    <fill>
      <patternFill patternType="solid">
        <fgColor rgb="FFA9D08E"/>
        <bgColor indexed="64"/>
      </patternFill>
    </fill>
    <fill>
      <patternFill patternType="solid">
        <fgColor rgb="FFBDD7EE"/>
        <bgColor rgb="FF000000"/>
      </patternFill>
    </fill>
    <fill>
      <patternFill patternType="solid">
        <fgColor rgb="FFBDD7EE"/>
        <bgColor indexed="64"/>
      </patternFill>
    </fill>
    <fill>
      <patternFill patternType="solid">
        <fgColor rgb="FF6AAFE0"/>
        <bgColor indexed="64"/>
      </patternFill>
    </fill>
    <fill>
      <patternFill patternType="solid">
        <fgColor theme="8" tint="0.39997558519241921"/>
        <bgColor theme="4" tint="0.79998168889431442"/>
      </patternFill>
    </fill>
    <fill>
      <patternFill patternType="solid">
        <fgColor theme="9" tint="0.79998168889431442"/>
        <bgColor indexed="64"/>
      </patternFill>
    </fill>
    <fill>
      <patternFill patternType="solid">
        <fgColor rgb="FFFF0000"/>
        <bgColor indexed="64"/>
      </patternFill>
    </fill>
    <fill>
      <patternFill patternType="solid">
        <fgColor rgb="FF5B9BD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000000"/>
      </right>
      <top style="thin">
        <color indexed="64"/>
      </top>
      <bottom style="thin">
        <color indexed="64"/>
      </bottom>
      <diagonal/>
    </border>
    <border>
      <left style="thin">
        <color indexed="64"/>
      </left>
      <right style="thin">
        <color indexed="64"/>
      </right>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bottom style="thin">
        <color rgb="FF000000"/>
      </bottom>
      <diagonal/>
    </border>
    <border>
      <left/>
      <right style="thin">
        <color indexed="64"/>
      </right>
      <top/>
      <bottom/>
      <diagonal/>
    </border>
    <border>
      <left/>
      <right/>
      <top style="thin">
        <color indexed="64"/>
      </top>
      <bottom/>
      <diagonal/>
    </border>
    <border>
      <left style="thin">
        <color indexed="64"/>
      </left>
      <right/>
      <top/>
      <bottom style="thin">
        <color rgb="FF000000"/>
      </bottom>
      <diagonal/>
    </border>
    <border>
      <left/>
      <right style="thin">
        <color rgb="FF000000"/>
      </right>
      <top style="thin">
        <color indexed="64"/>
      </top>
      <bottom/>
      <diagonal/>
    </border>
    <border>
      <left style="medium">
        <color indexed="64"/>
      </left>
      <right style="medium">
        <color indexed="64"/>
      </right>
      <top style="medium">
        <color indexed="64"/>
      </top>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0" fontId="28" fillId="0" borderId="0" applyNumberFormat="0" applyFill="0" applyBorder="0" applyAlignment="0" applyProtection="0"/>
    <xf numFmtId="0" fontId="29" fillId="0" borderId="0"/>
    <xf numFmtId="0" fontId="30" fillId="0" borderId="0"/>
    <xf numFmtId="43" fontId="29" fillId="0" borderId="0" applyFont="0" applyFill="0" applyBorder="0" applyAlignment="0" applyProtection="0"/>
    <xf numFmtId="0" fontId="29" fillId="26" borderId="9">
      <alignment horizontal="center" vertical="center"/>
      <protection locked="0"/>
    </xf>
    <xf numFmtId="0" fontId="29" fillId="27" borderId="0">
      <protection locked="0"/>
    </xf>
    <xf numFmtId="9" fontId="45" fillId="0" borderId="0" applyFont="0" applyFill="0" applyBorder="0" applyAlignment="0" applyProtection="0"/>
    <xf numFmtId="0" fontId="29" fillId="0" borderId="0"/>
    <xf numFmtId="0" fontId="45" fillId="0" borderId="0"/>
  </cellStyleXfs>
  <cellXfs count="911">
    <xf numFmtId="0" fontId="0" fillId="0" borderId="0" xfId="0"/>
    <xf numFmtId="0" fontId="3" fillId="0" borderId="0" xfId="0" applyFont="1" applyAlignment="1">
      <alignment vertical="top" wrapText="1"/>
    </xf>
    <xf numFmtId="0" fontId="3" fillId="0" borderId="0" xfId="0" applyFont="1"/>
    <xf numFmtId="0" fontId="4" fillId="0" borderId="0" xfId="0" applyFont="1" applyAlignment="1">
      <alignment vertical="top"/>
    </xf>
    <xf numFmtId="0" fontId="5" fillId="0" borderId="0" xfId="0" applyFont="1" applyAlignment="1">
      <alignment vertical="top"/>
    </xf>
    <xf numFmtId="0" fontId="6" fillId="0" borderId="0" xfId="0" applyFont="1" applyAlignment="1">
      <alignment vertical="top" wrapText="1"/>
    </xf>
    <xf numFmtId="0" fontId="7" fillId="0" borderId="0" xfId="0" applyFont="1" applyAlignment="1">
      <alignment vertical="top"/>
    </xf>
    <xf numFmtId="0" fontId="8" fillId="2" borderId="1" xfId="0" applyFont="1" applyFill="1" applyBorder="1" applyAlignment="1">
      <alignment horizontal="center" vertical="center" wrapText="1"/>
    </xf>
    <xf numFmtId="0" fontId="3" fillId="0" borderId="0" xfId="0" applyFont="1" applyAlignment="1">
      <alignment vertical="center"/>
    </xf>
    <xf numFmtId="0" fontId="11" fillId="0" borderId="1" xfId="0" applyFont="1" applyBorder="1" applyAlignment="1">
      <alignment vertical="top" wrapText="1"/>
    </xf>
    <xf numFmtId="0" fontId="10" fillId="4" borderId="1" xfId="0" applyFont="1" applyFill="1" applyBorder="1" applyAlignment="1">
      <alignment vertical="center" wrapText="1"/>
    </xf>
    <xf numFmtId="0" fontId="3" fillId="0" borderId="1" xfId="0" applyFont="1" applyBorder="1"/>
    <xf numFmtId="0" fontId="10" fillId="0" borderId="1" xfId="0" applyFont="1" applyBorder="1" applyAlignment="1">
      <alignment vertical="center" wrapText="1"/>
    </xf>
    <xf numFmtId="0" fontId="11" fillId="0" borderId="0" xfId="0" applyFont="1"/>
    <xf numFmtId="0" fontId="13" fillId="0" borderId="0" xfId="0" applyFont="1"/>
    <xf numFmtId="0" fontId="13" fillId="0" borderId="1" xfId="0" applyFont="1" applyBorder="1"/>
    <xf numFmtId="0" fontId="0" fillId="4" borderId="0" xfId="0" applyFill="1"/>
    <xf numFmtId="0" fontId="3" fillId="4" borderId="0" xfId="0" applyFont="1" applyFill="1" applyAlignment="1">
      <alignment wrapText="1"/>
    </xf>
    <xf numFmtId="0" fontId="3" fillId="6" borderId="0" xfId="0" applyFont="1" applyFill="1"/>
    <xf numFmtId="0" fontId="3" fillId="6" borderId="0" xfId="0" applyFont="1" applyFill="1" applyAlignment="1">
      <alignment wrapText="1"/>
    </xf>
    <xf numFmtId="1" fontId="0" fillId="4" borderId="0" xfId="0" applyNumberFormat="1" applyFill="1"/>
    <xf numFmtId="0" fontId="16" fillId="0" borderId="0" xfId="0" applyFont="1"/>
    <xf numFmtId="0" fontId="21" fillId="6" borderId="0" xfId="0" applyFont="1" applyFill="1"/>
    <xf numFmtId="0" fontId="0" fillId="6" borderId="0" xfId="0" applyFill="1"/>
    <xf numFmtId="1" fontId="19" fillId="4" borderId="0" xfId="0" applyNumberFormat="1" applyFont="1" applyFill="1" applyAlignment="1">
      <alignment vertical="center" wrapText="1"/>
    </xf>
    <xf numFmtId="1" fontId="16" fillId="4" borderId="0" xfId="0" applyNumberFormat="1" applyFont="1" applyFill="1" applyAlignment="1">
      <alignment wrapText="1"/>
    </xf>
    <xf numFmtId="1" fontId="22" fillId="4" borderId="0" xfId="0" applyNumberFormat="1" applyFont="1" applyFill="1"/>
    <xf numFmtId="164" fontId="22" fillId="4" borderId="0" xfId="2" applyNumberFormat="1" applyFont="1" applyFill="1" applyBorder="1" applyAlignment="1"/>
    <xf numFmtId="0" fontId="21" fillId="4" borderId="0" xfId="0" applyFont="1" applyFill="1"/>
    <xf numFmtId="0" fontId="19" fillId="10" borderId="0" xfId="0" applyFont="1" applyFill="1" applyAlignment="1">
      <alignment wrapText="1"/>
    </xf>
    <xf numFmtId="0" fontId="19" fillId="10" borderId="0" xfId="0" applyFont="1" applyFill="1"/>
    <xf numFmtId="0" fontId="23" fillId="4" borderId="0" xfId="0" applyFont="1" applyFill="1" applyAlignment="1">
      <alignment wrapText="1"/>
    </xf>
    <xf numFmtId="9" fontId="0" fillId="4" borderId="0" xfId="2" applyFont="1" applyFill="1"/>
    <xf numFmtId="0" fontId="3" fillId="4" borderId="0" xfId="0" applyFont="1" applyFill="1"/>
    <xf numFmtId="0" fontId="24" fillId="4" borderId="0" xfId="0" applyFont="1" applyFill="1"/>
    <xf numFmtId="9" fontId="0" fillId="4" borderId="0" xfId="0" applyNumberFormat="1" applyFill="1"/>
    <xf numFmtId="164" fontId="0" fillId="4" borderId="0" xfId="2" applyNumberFormat="1" applyFont="1" applyFill="1"/>
    <xf numFmtId="10" fontId="0" fillId="4" borderId="0" xfId="2" applyNumberFormat="1" applyFont="1" applyFill="1"/>
    <xf numFmtId="1" fontId="0" fillId="4" borderId="0" xfId="2" applyNumberFormat="1" applyFont="1" applyFill="1"/>
    <xf numFmtId="164" fontId="0" fillId="4" borderId="0" xfId="0" applyNumberFormat="1" applyFill="1"/>
    <xf numFmtId="9" fontId="3" fillId="0" borderId="1" xfId="0" applyNumberFormat="1" applyFont="1" applyBorder="1"/>
    <xf numFmtId="9" fontId="19" fillId="4" borderId="0" xfId="2" applyFont="1" applyFill="1" applyBorder="1" applyAlignment="1">
      <alignment horizontal="center"/>
    </xf>
    <xf numFmtId="0" fontId="16" fillId="4" borderId="0" xfId="0" applyFont="1" applyFill="1"/>
    <xf numFmtId="0" fontId="26" fillId="0" borderId="0" xfId="0" applyFont="1" applyAlignment="1">
      <alignment vertical="center"/>
    </xf>
    <xf numFmtId="0" fontId="13" fillId="0" borderId="1" xfId="0" applyFont="1" applyBorder="1" applyAlignment="1">
      <alignment vertical="center" wrapText="1"/>
    </xf>
    <xf numFmtId="0" fontId="13" fillId="0" borderId="1" xfId="0" applyFont="1" applyBorder="1" applyAlignment="1">
      <alignment horizontal="right" vertical="center" wrapText="1"/>
    </xf>
    <xf numFmtId="0" fontId="3" fillId="4" borderId="0" xfId="0" applyFont="1" applyFill="1" applyAlignment="1">
      <alignment horizontal="left" vertical="center"/>
    </xf>
    <xf numFmtId="0" fontId="13" fillId="0" borderId="0" xfId="0" applyFont="1" applyAlignment="1">
      <alignment vertical="center"/>
    </xf>
    <xf numFmtId="0" fontId="11" fillId="4" borderId="0" xfId="0" applyFont="1" applyFill="1"/>
    <xf numFmtId="0" fontId="10" fillId="0" borderId="0" xfId="0" applyFont="1"/>
    <xf numFmtId="9" fontId="10" fillId="0" borderId="0" xfId="2" applyFont="1" applyFill="1" applyBorder="1"/>
    <xf numFmtId="0" fontId="15" fillId="4" borderId="0" xfId="0" applyFont="1" applyFill="1"/>
    <xf numFmtId="0" fontId="17" fillId="2" borderId="1" xfId="0" applyFont="1" applyFill="1" applyBorder="1"/>
    <xf numFmtId="9" fontId="10" fillId="4" borderId="0" xfId="2" applyFont="1" applyFill="1" applyBorder="1"/>
    <xf numFmtId="0" fontId="13" fillId="4" borderId="0" xfId="0" applyFont="1" applyFill="1"/>
    <xf numFmtId="0" fontId="10" fillId="4" borderId="0" xfId="0" applyFont="1" applyFill="1"/>
    <xf numFmtId="0" fontId="27" fillId="10" borderId="0" xfId="0" applyFont="1" applyFill="1"/>
    <xf numFmtId="9" fontId="11" fillId="4" borderId="1" xfId="2" applyFont="1" applyFill="1" applyBorder="1"/>
    <xf numFmtId="10" fontId="11" fillId="4" borderId="0" xfId="0" applyNumberFormat="1" applyFont="1" applyFill="1"/>
    <xf numFmtId="0" fontId="2" fillId="4" borderId="0" xfId="0" applyFont="1" applyFill="1"/>
    <xf numFmtId="0" fontId="17" fillId="4" borderId="0" xfId="0" applyFont="1" applyFill="1"/>
    <xf numFmtId="0" fontId="18" fillId="15" borderId="0" xfId="0" applyFont="1" applyFill="1" applyAlignment="1">
      <alignment horizontal="center" vertical="center" wrapText="1"/>
    </xf>
    <xf numFmtId="0" fontId="16" fillId="4" borderId="0" xfId="0" applyFont="1" applyFill="1" applyAlignment="1">
      <alignment wrapText="1"/>
    </xf>
    <xf numFmtId="1" fontId="19" fillId="10" borderId="0" xfId="0" applyNumberFormat="1" applyFont="1" applyFill="1" applyAlignment="1">
      <alignment wrapText="1"/>
    </xf>
    <xf numFmtId="10" fontId="19" fillId="10" borderId="0" xfId="0" applyNumberFormat="1" applyFont="1" applyFill="1" applyAlignment="1">
      <alignment wrapText="1"/>
    </xf>
    <xf numFmtId="0" fontId="17" fillId="0" borderId="0" xfId="0" applyFont="1"/>
    <xf numFmtId="1" fontId="3" fillId="4" borderId="0" xfId="0" applyNumberFormat="1" applyFont="1" applyFill="1" applyAlignment="1">
      <alignment wrapText="1"/>
    </xf>
    <xf numFmtId="0" fontId="0" fillId="4" borderId="0" xfId="0" applyFill="1" applyAlignment="1">
      <alignment horizontal="center"/>
    </xf>
    <xf numFmtId="0" fontId="13" fillId="4" borderId="0" xfId="0" applyFont="1" applyFill="1" applyAlignment="1">
      <alignment horizontal="left" vertical="center"/>
    </xf>
    <xf numFmtId="9" fontId="13" fillId="0" borderId="1" xfId="0" applyNumberFormat="1" applyFont="1" applyBorder="1" applyAlignment="1">
      <alignment horizontal="right" vertical="center" wrapText="1"/>
    </xf>
    <xf numFmtId="0" fontId="24" fillId="10" borderId="0" xfId="0" applyFont="1" applyFill="1"/>
    <xf numFmtId="0" fontId="18" fillId="11" borderId="1" xfId="4" applyFont="1" applyFill="1" applyBorder="1" applyAlignment="1">
      <alignment horizontal="center" vertical="center" wrapText="1"/>
    </xf>
    <xf numFmtId="0" fontId="13" fillId="14" borderId="1" xfId="0" applyFont="1" applyFill="1" applyBorder="1" applyAlignment="1">
      <alignment horizontal="left" vertical="top" wrapText="1"/>
    </xf>
    <xf numFmtId="3" fontId="13" fillId="10" borderId="1" xfId="5" applyNumberFormat="1" applyFont="1" applyFill="1" applyBorder="1"/>
    <xf numFmtId="3" fontId="3" fillId="10" borderId="1" xfId="0" applyNumberFormat="1" applyFont="1" applyFill="1" applyBorder="1"/>
    <xf numFmtId="0" fontId="26" fillId="0" borderId="0" xfId="0" applyFont="1" applyAlignment="1">
      <alignment horizontal="left" vertical="center"/>
    </xf>
    <xf numFmtId="0" fontId="28" fillId="0" borderId="0" xfId="3" applyAlignment="1">
      <alignment vertical="center"/>
    </xf>
    <xf numFmtId="0" fontId="31" fillId="0" borderId="0" xfId="0" applyFont="1" applyAlignment="1">
      <alignment horizontal="left" vertical="center" indent="5"/>
    </xf>
    <xf numFmtId="0" fontId="17" fillId="4" borderId="0" xfId="0" applyFont="1" applyFill="1" applyAlignment="1">
      <alignment horizontal="left"/>
    </xf>
    <xf numFmtId="0" fontId="29" fillId="4" borderId="0" xfId="0" applyFont="1" applyFill="1" applyAlignment="1">
      <alignment horizontal="center"/>
    </xf>
    <xf numFmtId="0" fontId="32" fillId="2" borderId="1" xfId="0" applyFont="1" applyFill="1" applyBorder="1" applyAlignment="1">
      <alignment horizontal="center" vertical="center" wrapText="1"/>
    </xf>
    <xf numFmtId="0" fontId="27" fillId="3" borderId="1" xfId="0" applyFont="1" applyFill="1" applyBorder="1" applyAlignment="1">
      <alignment horizontal="left" vertical="center"/>
    </xf>
    <xf numFmtId="0" fontId="19" fillId="15" borderId="0" xfId="0" applyFont="1" applyFill="1"/>
    <xf numFmtId="9" fontId="13" fillId="15" borderId="0" xfId="0" applyNumberFormat="1" applyFont="1" applyFill="1" applyAlignment="1">
      <alignment horizontal="center" vertical="center" wrapText="1"/>
    </xf>
    <xf numFmtId="0" fontId="19" fillId="4" borderId="0" xfId="0" applyFont="1" applyFill="1"/>
    <xf numFmtId="1" fontId="18" fillId="15" borderId="0" xfId="0" applyNumberFormat="1" applyFont="1" applyFill="1" applyAlignment="1">
      <alignment horizontal="center" vertical="center" wrapText="1"/>
    </xf>
    <xf numFmtId="0" fontId="20" fillId="4" borderId="0" xfId="0" applyFont="1" applyFill="1" applyAlignment="1">
      <alignment vertical="center" wrapText="1"/>
    </xf>
    <xf numFmtId="3" fontId="13" fillId="4" borderId="0" xfId="0" applyNumberFormat="1" applyFont="1" applyFill="1" applyAlignment="1">
      <alignment horizontal="right" vertical="center" wrapText="1"/>
    </xf>
    <xf numFmtId="0" fontId="13" fillId="4" borderId="0" xfId="0" applyFont="1" applyFill="1" applyAlignment="1">
      <alignment horizontal="right" vertical="center" wrapText="1"/>
    </xf>
    <xf numFmtId="0" fontId="17" fillId="4" borderId="0" xfId="0" applyFont="1" applyFill="1" applyAlignment="1">
      <alignment horizontal="center" vertical="center" wrapText="1"/>
    </xf>
    <xf numFmtId="0" fontId="13" fillId="4" borderId="0" xfId="0" applyFont="1" applyFill="1" applyAlignment="1">
      <alignment vertical="center" wrapText="1"/>
    </xf>
    <xf numFmtId="0" fontId="19" fillId="4" borderId="0" xfId="0" applyFont="1" applyFill="1" applyAlignment="1">
      <alignment vertical="center" wrapText="1"/>
    </xf>
    <xf numFmtId="9" fontId="27" fillId="4" borderId="0" xfId="0" applyNumberFormat="1" applyFont="1" applyFill="1" applyAlignment="1">
      <alignment horizontal="center" vertical="center" wrapText="1"/>
    </xf>
    <xf numFmtId="0" fontId="13" fillId="4" borderId="0" xfId="0" applyFont="1" applyFill="1" applyAlignment="1">
      <alignment vertical="center"/>
    </xf>
    <xf numFmtId="3" fontId="11" fillId="4" borderId="1" xfId="0" applyNumberFormat="1" applyFont="1" applyFill="1" applyBorder="1" applyAlignment="1">
      <alignment horizontal="right" vertical="center"/>
    </xf>
    <xf numFmtId="0" fontId="11" fillId="4" borderId="1" xfId="0" applyFont="1" applyFill="1" applyBorder="1" applyAlignment="1">
      <alignment horizontal="right"/>
    </xf>
    <xf numFmtId="3" fontId="3" fillId="0" borderId="1" xfId="0" applyNumberFormat="1" applyFont="1" applyBorder="1"/>
    <xf numFmtId="3" fontId="27" fillId="0" borderId="1" xfId="0" applyNumberFormat="1" applyFont="1" applyBorder="1" applyAlignment="1">
      <alignment horizontal="center" vertical="center" wrapText="1"/>
    </xf>
    <xf numFmtId="9" fontId="27" fillId="4" borderId="1" xfId="0" applyNumberFormat="1"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8" fillId="15" borderId="0" xfId="0" applyFont="1" applyFill="1" applyBorder="1" applyAlignment="1">
      <alignment horizontal="center" vertical="center" wrapText="1"/>
    </xf>
    <xf numFmtId="9" fontId="27" fillId="4" borderId="0" xfId="0" applyNumberFormat="1" applyFont="1" applyFill="1" applyBorder="1" applyAlignment="1">
      <alignment horizontal="center" vertical="center" wrapText="1"/>
    </xf>
    <xf numFmtId="3" fontId="27" fillId="4" borderId="10" xfId="0" applyNumberFormat="1" applyFont="1" applyFill="1" applyBorder="1" applyAlignment="1">
      <alignment horizontal="center" vertical="center" wrapText="1"/>
    </xf>
    <xf numFmtId="9" fontId="11" fillId="4" borderId="0" xfId="2" applyFont="1" applyFill="1"/>
    <xf numFmtId="0" fontId="0" fillId="4" borderId="0" xfId="0" applyFill="1" applyBorder="1"/>
    <xf numFmtId="0" fontId="16" fillId="4" borderId="0" xfId="0" applyFont="1" applyFill="1" applyBorder="1"/>
    <xf numFmtId="0" fontId="11" fillId="4" borderId="0" xfId="0" applyFont="1" applyFill="1" applyBorder="1"/>
    <xf numFmtId="0" fontId="17" fillId="4" borderId="0" xfId="0" applyFont="1" applyFill="1" applyBorder="1"/>
    <xf numFmtId="0" fontId="13" fillId="4" borderId="0" xfId="0" applyFont="1" applyFill="1" applyBorder="1"/>
    <xf numFmtId="0" fontId="3" fillId="4" borderId="0" xfId="0" applyFont="1" applyFill="1" applyBorder="1"/>
    <xf numFmtId="0" fontId="19" fillId="15" borderId="0" xfId="0" applyFont="1" applyFill="1" applyBorder="1" applyAlignment="1">
      <alignment horizontal="left" vertical="center"/>
    </xf>
    <xf numFmtId="0" fontId="2" fillId="4" borderId="0" xfId="0" applyFont="1" applyFill="1" applyBorder="1"/>
    <xf numFmtId="0" fontId="3" fillId="4" borderId="0" xfId="0" applyFont="1" applyFill="1" applyAlignment="1">
      <alignment horizontal="center"/>
    </xf>
    <xf numFmtId="0" fontId="17" fillId="2" borderId="1" xfId="0" applyFont="1" applyFill="1" applyBorder="1" applyAlignment="1">
      <alignment horizontal="center" wrapText="1"/>
    </xf>
    <xf numFmtId="0" fontId="13" fillId="0" borderId="1" xfId="0" applyFont="1" applyBorder="1" applyAlignment="1">
      <alignment horizontal="center" vertical="center" wrapText="1"/>
    </xf>
    <xf numFmtId="3" fontId="13" fillId="0" borderId="1" xfId="0" applyNumberFormat="1" applyFont="1" applyBorder="1" applyAlignment="1">
      <alignment horizontal="center" vertical="center" wrapText="1"/>
    </xf>
    <xf numFmtId="0" fontId="13" fillId="0" borderId="0" xfId="0" applyFont="1" applyAlignment="1">
      <alignment horizontal="center" vertical="center"/>
    </xf>
    <xf numFmtId="0" fontId="0" fillId="0" borderId="0" xfId="0" applyAlignment="1">
      <alignment horizontal="center"/>
    </xf>
    <xf numFmtId="0" fontId="22" fillId="0" borderId="0" xfId="0" applyFont="1" applyAlignment="1">
      <alignment vertical="center"/>
    </xf>
    <xf numFmtId="0" fontId="26" fillId="4" borderId="0" xfId="0" applyFont="1" applyFill="1" applyAlignment="1">
      <alignment vertical="center"/>
    </xf>
    <xf numFmtId="0" fontId="17" fillId="4" borderId="10" xfId="0" applyFont="1" applyFill="1" applyBorder="1" applyAlignment="1">
      <alignment horizontal="center" vertical="center" wrapText="1"/>
    </xf>
    <xf numFmtId="0" fontId="13" fillId="0" borderId="2" xfId="0" applyFont="1" applyBorder="1" applyAlignment="1">
      <alignment horizontal="right" vertical="center" wrapText="1"/>
    </xf>
    <xf numFmtId="0" fontId="13" fillId="4" borderId="10" xfId="0" applyFont="1" applyFill="1" applyBorder="1" applyAlignment="1">
      <alignment horizontal="right" vertical="center" wrapText="1"/>
    </xf>
    <xf numFmtId="0" fontId="13" fillId="4" borderId="1" xfId="0" applyFont="1" applyFill="1" applyBorder="1" applyAlignment="1">
      <alignment horizontal="center" vertical="center" wrapText="1"/>
    </xf>
    <xf numFmtId="0" fontId="3" fillId="4" borderId="1" xfId="0" applyFont="1" applyFill="1" applyBorder="1" applyAlignment="1">
      <alignment horizontal="center"/>
    </xf>
    <xf numFmtId="0" fontId="19" fillId="6" borderId="1" xfId="0" applyFont="1" applyFill="1" applyBorder="1" applyAlignment="1">
      <alignment vertical="center"/>
    </xf>
    <xf numFmtId="3" fontId="19" fillId="0" borderId="1" xfId="0" applyNumberFormat="1" applyFont="1" applyBorder="1" applyAlignment="1">
      <alignment horizontal="right" vertical="center"/>
    </xf>
    <xf numFmtId="0" fontId="19" fillId="0" borderId="1" xfId="0" applyFont="1" applyBorder="1" applyAlignment="1">
      <alignment horizontal="right" vertical="center"/>
    </xf>
    <xf numFmtId="3" fontId="19" fillId="0" borderId="0" xfId="0" applyNumberFormat="1" applyFont="1" applyAlignment="1">
      <alignment horizontal="right" vertical="center"/>
    </xf>
    <xf numFmtId="0" fontId="19" fillId="6" borderId="0" xfId="0" applyFont="1" applyFill="1" applyAlignment="1">
      <alignment vertical="center"/>
    </xf>
    <xf numFmtId="0" fontId="34" fillId="0" borderId="0" xfId="0" applyFont="1"/>
    <xf numFmtId="9" fontId="19" fillId="0" borderId="1" xfId="0" applyNumberFormat="1" applyFont="1" applyBorder="1" applyAlignment="1">
      <alignment horizontal="right" vertical="center"/>
    </xf>
    <xf numFmtId="9" fontId="19" fillId="0" borderId="0" xfId="0" applyNumberFormat="1" applyFont="1" applyAlignment="1">
      <alignment horizontal="right" vertical="center"/>
    </xf>
    <xf numFmtId="0" fontId="22" fillId="6" borderId="1" xfId="0" applyFont="1" applyFill="1" applyBorder="1" applyAlignment="1">
      <alignment vertical="center" wrapText="1"/>
    </xf>
    <xf numFmtId="3" fontId="35" fillId="0" borderId="1" xfId="0" applyNumberFormat="1" applyFont="1" applyBorder="1" applyAlignment="1">
      <alignment horizontal="right" vertical="center"/>
    </xf>
    <xf numFmtId="0" fontId="35" fillId="0" borderId="1" xfId="0" applyFont="1" applyBorder="1" applyAlignment="1">
      <alignment horizontal="right" vertical="center"/>
    </xf>
    <xf numFmtId="164" fontId="3" fillId="4" borderId="0" xfId="0" applyNumberFormat="1" applyFont="1" applyFill="1"/>
    <xf numFmtId="0" fontId="15" fillId="3" borderId="1" xfId="0" applyFont="1" applyFill="1" applyBorder="1" applyAlignment="1">
      <alignment horizontal="left" vertical="center"/>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1" fillId="4" borderId="0" xfId="0" applyFont="1" applyFill="1" applyAlignment="1">
      <alignment wrapText="1"/>
    </xf>
    <xf numFmtId="0" fontId="11" fillId="0" borderId="0" xfId="0" applyFont="1" applyAlignment="1">
      <alignment horizontal="center"/>
    </xf>
    <xf numFmtId="0" fontId="36" fillId="4" borderId="0" xfId="0" applyFont="1" applyFill="1"/>
    <xf numFmtId="0" fontId="37" fillId="4" borderId="0" xfId="0" applyFont="1" applyFill="1"/>
    <xf numFmtId="0" fontId="11" fillId="4" borderId="0" xfId="0" applyFont="1" applyFill="1" applyAlignment="1">
      <alignment horizontal="center"/>
    </xf>
    <xf numFmtId="0" fontId="12" fillId="7" borderId="1" xfId="0" applyFont="1" applyFill="1" applyBorder="1" applyAlignment="1">
      <alignment horizontal="center" vertical="center" wrapText="1"/>
    </xf>
    <xf numFmtId="1" fontId="27" fillId="9" borderId="1" xfId="0" applyNumberFormat="1" applyFont="1" applyFill="1" applyBorder="1" applyAlignment="1">
      <alignment vertical="center" wrapText="1"/>
    </xf>
    <xf numFmtId="0" fontId="32" fillId="18" borderId="1" xfId="0" applyFont="1" applyFill="1" applyBorder="1" applyAlignment="1">
      <alignment horizontal="center" vertical="center" wrapText="1"/>
    </xf>
    <xf numFmtId="1" fontId="27" fillId="20" borderId="1" xfId="0" applyNumberFormat="1" applyFont="1" applyFill="1" applyBorder="1" applyAlignment="1">
      <alignment vertical="center" wrapText="1"/>
    </xf>
    <xf numFmtId="9" fontId="27" fillId="0" borderId="1" xfId="2" applyFont="1" applyFill="1" applyBorder="1" applyAlignment="1">
      <alignment vertical="center" wrapText="1"/>
    </xf>
    <xf numFmtId="0" fontId="11" fillId="21" borderId="5" xfId="0" applyFont="1" applyFill="1" applyBorder="1" applyAlignment="1">
      <alignment horizontal="center" vertical="center"/>
    </xf>
    <xf numFmtId="0" fontId="11" fillId="25" borderId="5" xfId="0" applyFont="1" applyFill="1" applyBorder="1" applyAlignment="1">
      <alignment horizontal="center" vertical="center"/>
    </xf>
    <xf numFmtId="0" fontId="12" fillId="2" borderId="5" xfId="0" applyFont="1" applyFill="1" applyBorder="1" applyAlignment="1">
      <alignment horizontal="center" vertical="center"/>
    </xf>
    <xf numFmtId="9" fontId="27" fillId="0" borderId="5" xfId="2" applyFont="1" applyFill="1" applyBorder="1" applyAlignment="1">
      <alignment vertical="center" wrapText="1"/>
    </xf>
    <xf numFmtId="0" fontId="10" fillId="4" borderId="0" xfId="0" applyFont="1" applyFill="1" applyAlignment="1">
      <alignment horizontal="left" vertical="center"/>
    </xf>
    <xf numFmtId="9" fontId="27" fillId="4" borderId="0" xfId="2" applyFont="1" applyFill="1" applyBorder="1" applyAlignment="1">
      <alignment vertical="center" wrapText="1"/>
    </xf>
    <xf numFmtId="0" fontId="38" fillId="4" borderId="0" xfId="3" applyFont="1" applyFill="1" applyBorder="1" applyAlignment="1">
      <alignment horizontal="left" vertical="center"/>
    </xf>
    <xf numFmtId="0" fontId="39" fillId="4" borderId="0" xfId="0" applyFont="1" applyFill="1" applyAlignment="1">
      <alignment vertical="center"/>
    </xf>
    <xf numFmtId="0" fontId="14" fillId="13" borderId="1" xfId="0" applyFont="1" applyFill="1" applyBorder="1" applyAlignment="1">
      <alignment vertical="center"/>
    </xf>
    <xf numFmtId="0" fontId="14" fillId="13" borderId="1" xfId="0" applyFont="1" applyFill="1" applyBorder="1" applyAlignment="1">
      <alignment horizontal="center" vertical="center" wrapText="1"/>
    </xf>
    <xf numFmtId="0" fontId="10" fillId="0" borderId="1" xfId="0" applyFont="1" applyBorder="1" applyAlignment="1">
      <alignment vertical="center"/>
    </xf>
    <xf numFmtId="3" fontId="27" fillId="23" borderId="1" xfId="0" applyNumberFormat="1" applyFont="1" applyFill="1" applyBorder="1" applyAlignment="1">
      <alignment horizontal="right" vertical="center"/>
    </xf>
    <xf numFmtId="9" fontId="10" fillId="0" borderId="1" xfId="0" applyNumberFormat="1" applyFont="1" applyBorder="1" applyAlignment="1">
      <alignment horizontal="right" vertical="center"/>
    </xf>
    <xf numFmtId="0" fontId="38" fillId="4" borderId="0" xfId="3" applyFont="1" applyFill="1" applyBorder="1" applyProtection="1">
      <protection locked="0"/>
    </xf>
    <xf numFmtId="3" fontId="10" fillId="4" borderId="0" xfId="8" applyNumberFormat="1" applyFont="1" applyFill="1">
      <protection locked="0"/>
    </xf>
    <xf numFmtId="9" fontId="10" fillId="4" borderId="0" xfId="0" applyNumberFormat="1" applyFont="1" applyFill="1" applyProtection="1">
      <protection locked="0"/>
    </xf>
    <xf numFmtId="0" fontId="38" fillId="4" borderId="0" xfId="3" applyFont="1" applyFill="1"/>
    <xf numFmtId="0" fontId="15" fillId="0" borderId="0" xfId="0" applyFont="1" applyAlignment="1">
      <alignment vertical="center"/>
    </xf>
    <xf numFmtId="0" fontId="36" fillId="0" borderId="0" xfId="0" applyFont="1"/>
    <xf numFmtId="0" fontId="15" fillId="4" borderId="0" xfId="0" applyFont="1" applyFill="1" applyAlignment="1">
      <alignment vertical="center"/>
    </xf>
    <xf numFmtId="0" fontId="40" fillId="13" borderId="7" xfId="0" applyFont="1" applyFill="1" applyBorder="1" applyAlignment="1">
      <alignment horizontal="center" vertical="center"/>
    </xf>
    <xf numFmtId="0" fontId="12" fillId="4" borderId="0" xfId="0" applyFont="1" applyFill="1" applyAlignment="1">
      <alignment vertical="center"/>
    </xf>
    <xf numFmtId="0" fontId="40" fillId="4" borderId="0" xfId="0" applyFont="1" applyFill="1" applyAlignment="1">
      <alignment horizontal="center" vertical="center"/>
    </xf>
    <xf numFmtId="0" fontId="41" fillId="4" borderId="0" xfId="0" applyFont="1" applyFill="1" applyAlignment="1">
      <alignment horizontal="center" vertical="center"/>
    </xf>
    <xf numFmtId="0" fontId="3" fillId="4" borderId="0" xfId="0" applyFont="1" applyFill="1" applyAlignment="1">
      <alignment vertical="center"/>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4" borderId="0" xfId="0" applyFont="1" applyFill="1" applyAlignment="1">
      <alignment horizontal="center" vertical="center"/>
    </xf>
    <xf numFmtId="0" fontId="12" fillId="4" borderId="0" xfId="0" applyFont="1" applyFill="1" applyAlignment="1">
      <alignment horizontal="center" vertical="center" wrapText="1"/>
    </xf>
    <xf numFmtId="9" fontId="10" fillId="4" borderId="0" xfId="0" applyNumberFormat="1" applyFont="1" applyFill="1" applyAlignment="1">
      <alignment horizontal="right" vertical="center"/>
    </xf>
    <xf numFmtId="9" fontId="13" fillId="4" borderId="0" xfId="0" applyNumberFormat="1" applyFont="1" applyFill="1" applyAlignment="1">
      <alignment horizontal="right" vertical="center"/>
    </xf>
    <xf numFmtId="9" fontId="13" fillId="4" borderId="0" xfId="0" applyNumberFormat="1" applyFont="1" applyFill="1" applyAlignment="1">
      <alignment horizontal="left" vertical="center"/>
    </xf>
    <xf numFmtId="0" fontId="3" fillId="4" borderId="0" xfId="0" applyFont="1" applyFill="1" applyAlignment="1">
      <alignment horizontal="center" vertical="center"/>
    </xf>
    <xf numFmtId="9" fontId="10" fillId="0" borderId="7" xfId="0" applyNumberFormat="1" applyFont="1" applyBorder="1" applyAlignment="1">
      <alignment horizontal="right" vertical="center"/>
    </xf>
    <xf numFmtId="9" fontId="29" fillId="4" borderId="0" xfId="0" applyNumberFormat="1" applyFont="1" applyFill="1" applyAlignment="1">
      <alignment horizontal="center"/>
    </xf>
    <xf numFmtId="0" fontId="12" fillId="2" borderId="2" xfId="0" applyFont="1" applyFill="1" applyBorder="1" applyAlignment="1">
      <alignment horizontal="center" vertical="center" wrapText="1"/>
    </xf>
    <xf numFmtId="0" fontId="10" fillId="0" borderId="1" xfId="0" applyFont="1" applyBorder="1" applyAlignment="1">
      <alignment horizontal="right" vertical="center"/>
    </xf>
    <xf numFmtId="0" fontId="10" fillId="4" borderId="0" xfId="0" applyFont="1" applyFill="1" applyAlignment="1">
      <alignment horizontal="right" vertical="center"/>
    </xf>
    <xf numFmtId="0" fontId="13" fillId="4" borderId="0" xfId="0" applyFont="1" applyFill="1" applyAlignment="1">
      <alignment horizontal="right" vertical="center"/>
    </xf>
    <xf numFmtId="0" fontId="10" fillId="0" borderId="0" xfId="0" applyFont="1" applyAlignment="1">
      <alignment vertical="center"/>
    </xf>
    <xf numFmtId="0" fontId="37" fillId="0" borderId="0" xfId="0" applyFont="1"/>
    <xf numFmtId="0" fontId="10" fillId="4" borderId="0" xfId="0" applyFont="1" applyFill="1" applyAlignment="1">
      <alignment vertical="center"/>
    </xf>
    <xf numFmtId="0" fontId="19" fillId="4" borderId="0" xfId="0" applyFont="1" applyFill="1" applyAlignment="1">
      <alignment vertical="center"/>
    </xf>
    <xf numFmtId="3" fontId="19" fillId="4" borderId="0" xfId="0" applyNumberFormat="1" applyFont="1" applyFill="1" applyAlignment="1">
      <alignment horizontal="right" vertical="center"/>
    </xf>
    <xf numFmtId="0" fontId="19" fillId="4" borderId="0" xfId="0" applyFont="1" applyFill="1" applyAlignment="1">
      <alignment horizontal="right" vertical="center"/>
    </xf>
    <xf numFmtId="9" fontId="19" fillId="4" borderId="0" xfId="0" applyNumberFormat="1" applyFont="1" applyFill="1" applyAlignment="1">
      <alignment horizontal="right" vertical="center"/>
    </xf>
    <xf numFmtId="0" fontId="27" fillId="0" borderId="1" xfId="0" applyFont="1" applyBorder="1" applyAlignment="1">
      <alignment vertical="center"/>
    </xf>
    <xf numFmtId="3" fontId="27" fillId="0" borderId="1" xfId="0" applyNumberFormat="1" applyFont="1" applyBorder="1" applyAlignment="1">
      <alignment horizontal="right" vertical="center"/>
    </xf>
    <xf numFmtId="0" fontId="27" fillId="0" borderId="1" xfId="0" applyFont="1" applyBorder="1" applyAlignment="1">
      <alignment horizontal="right" vertical="center"/>
    </xf>
    <xf numFmtId="9" fontId="27" fillId="0" borderId="1" xfId="0" applyNumberFormat="1" applyFont="1" applyBorder="1" applyAlignment="1">
      <alignment horizontal="right" vertical="center"/>
    </xf>
    <xf numFmtId="0" fontId="17" fillId="4" borderId="0" xfId="0" applyFont="1" applyFill="1" applyAlignment="1">
      <alignment horizontal="center" vertical="center"/>
    </xf>
    <xf numFmtId="0" fontId="11" fillId="21" borderId="14" xfId="0" applyFont="1" applyFill="1" applyBorder="1" applyAlignment="1">
      <alignment horizontal="center" vertical="center"/>
    </xf>
    <xf numFmtId="0" fontId="11" fillId="25" borderId="14" xfId="0" applyFont="1" applyFill="1" applyBorder="1" applyAlignment="1">
      <alignment horizontal="center" vertical="center"/>
    </xf>
    <xf numFmtId="0" fontId="12" fillId="2" borderId="11" xfId="0" applyFont="1" applyFill="1" applyBorder="1" applyAlignment="1">
      <alignment horizontal="center" vertical="center"/>
    </xf>
    <xf numFmtId="9" fontId="10" fillId="0" borderId="1" xfId="0" applyNumberFormat="1" applyFont="1" applyBorder="1" applyAlignment="1">
      <alignment horizontal="center"/>
    </xf>
    <xf numFmtId="0" fontId="10" fillId="0" borderId="1" xfId="0" applyFont="1" applyBorder="1" applyAlignment="1">
      <alignment horizontal="center"/>
    </xf>
    <xf numFmtId="0" fontId="38" fillId="0" borderId="0" xfId="3" applyFont="1" applyBorder="1" applyAlignment="1">
      <alignment horizontal="left"/>
    </xf>
    <xf numFmtId="9" fontId="19" fillId="4" borderId="0" xfId="2" applyFont="1" applyFill="1" applyBorder="1" applyAlignment="1">
      <alignment vertical="center" wrapText="1"/>
    </xf>
    <xf numFmtId="0" fontId="28" fillId="0" borderId="0" xfId="3" applyBorder="1" applyAlignment="1">
      <alignment horizontal="left"/>
    </xf>
    <xf numFmtId="9" fontId="19" fillId="4" borderId="0" xfId="2" applyFont="1" applyFill="1" applyBorder="1" applyAlignment="1">
      <alignment horizontal="center" vertical="center" wrapText="1"/>
    </xf>
    <xf numFmtId="0" fontId="28" fillId="4" borderId="0" xfId="3" applyFill="1" applyBorder="1" applyAlignment="1">
      <alignment horizontal="left" vertical="center"/>
    </xf>
    <xf numFmtId="164" fontId="3" fillId="4" borderId="0" xfId="0" applyNumberFormat="1" applyFont="1" applyFill="1" applyAlignment="1">
      <alignment wrapText="1"/>
    </xf>
    <xf numFmtId="0" fontId="6" fillId="4" borderId="0" xfId="0" applyFont="1" applyFill="1"/>
    <xf numFmtId="0" fontId="42" fillId="4" borderId="0" xfId="3" applyFont="1" applyFill="1" applyBorder="1"/>
    <xf numFmtId="0" fontId="6" fillId="4" borderId="0" xfId="0" applyFont="1" applyFill="1" applyAlignment="1">
      <alignment wrapText="1"/>
    </xf>
    <xf numFmtId="0" fontId="6" fillId="6" borderId="0" xfId="0" applyFont="1" applyFill="1" applyAlignment="1">
      <alignment wrapText="1"/>
    </xf>
    <xf numFmtId="0" fontId="11" fillId="21" borderId="1" xfId="0" applyFont="1" applyFill="1" applyBorder="1" applyAlignment="1">
      <alignment horizontal="center" vertical="center"/>
    </xf>
    <xf numFmtId="0" fontId="11" fillId="25" borderId="1" xfId="0" applyFont="1" applyFill="1" applyBorder="1" applyAlignment="1">
      <alignment horizontal="center" vertical="center"/>
    </xf>
    <xf numFmtId="9" fontId="27" fillId="0" borderId="1" xfId="2" applyFont="1" applyFill="1" applyBorder="1" applyAlignment="1">
      <alignment horizontal="center" vertical="center" wrapText="1"/>
    </xf>
    <xf numFmtId="9" fontId="11" fillId="4" borderId="0" xfId="0" applyNumberFormat="1" applyFont="1" applyFill="1" applyAlignment="1">
      <alignment wrapText="1"/>
    </xf>
    <xf numFmtId="9" fontId="11" fillId="4" borderId="0" xfId="0" applyNumberFormat="1" applyFont="1" applyFill="1"/>
    <xf numFmtId="0" fontId="42" fillId="0" borderId="0" xfId="3" applyFont="1" applyBorder="1"/>
    <xf numFmtId="0" fontId="11" fillId="4" borderId="1" xfId="0" applyFont="1" applyFill="1" applyBorder="1" applyAlignment="1">
      <alignment wrapText="1"/>
    </xf>
    <xf numFmtId="165" fontId="27" fillId="0" borderId="1" xfId="1" applyNumberFormat="1" applyFont="1" applyFill="1" applyBorder="1" applyAlignment="1">
      <alignment horizontal="center" vertical="center" wrapText="1"/>
    </xf>
    <xf numFmtId="9" fontId="11" fillId="4" borderId="1" xfId="0" applyNumberFormat="1" applyFont="1" applyFill="1" applyBorder="1"/>
    <xf numFmtId="0" fontId="27" fillId="4" borderId="0" xfId="0" applyFont="1" applyFill="1" applyAlignment="1">
      <alignment horizontal="center" vertical="center" wrapText="1"/>
    </xf>
    <xf numFmtId="0" fontId="37" fillId="0" borderId="0" xfId="0" applyFont="1" applyAlignment="1">
      <alignment horizontal="center"/>
    </xf>
    <xf numFmtId="0" fontId="27" fillId="0" borderId="1" xfId="0" applyFont="1" applyBorder="1" applyAlignment="1">
      <alignment vertical="center" wrapText="1"/>
    </xf>
    <xf numFmtId="0" fontId="27" fillId="0" borderId="0" xfId="0" applyFont="1" applyAlignment="1">
      <alignment horizontal="left" vertical="center" readingOrder="1"/>
    </xf>
    <xf numFmtId="0" fontId="10" fillId="0" borderId="1" xfId="0" applyFont="1" applyBorder="1" applyAlignment="1">
      <alignment horizontal="right" vertical="center" wrapText="1"/>
    </xf>
    <xf numFmtId="165" fontId="10" fillId="0" borderId="1" xfId="1" applyNumberFormat="1" applyFont="1" applyBorder="1" applyAlignment="1">
      <alignment horizontal="right" vertical="center" wrapText="1"/>
    </xf>
    <xf numFmtId="0" fontId="15" fillId="4" borderId="0" xfId="0" applyFont="1" applyFill="1" applyAlignment="1">
      <alignment horizontal="left" vertical="center"/>
    </xf>
    <xf numFmtId="9" fontId="11" fillId="4" borderId="0" xfId="2" applyFont="1" applyFill="1" applyBorder="1"/>
    <xf numFmtId="9" fontId="11" fillId="4" borderId="1" xfId="2" applyFont="1" applyFill="1" applyBorder="1" applyAlignment="1">
      <alignment horizontal="center"/>
    </xf>
    <xf numFmtId="3" fontId="10" fillId="4" borderId="19" xfId="0" applyNumberFormat="1" applyFont="1" applyFill="1" applyBorder="1" applyAlignment="1">
      <alignment vertical="center"/>
    </xf>
    <xf numFmtId="3" fontId="15" fillId="4" borderId="19" xfId="0" applyNumberFormat="1" applyFont="1" applyFill="1" applyBorder="1" applyAlignment="1">
      <alignment vertical="center"/>
    </xf>
    <xf numFmtId="0" fontId="9" fillId="4" borderId="0" xfId="0" applyFont="1" applyFill="1" applyAlignment="1">
      <alignment horizontal="left" vertical="center"/>
    </xf>
    <xf numFmtId="9" fontId="10" fillId="4" borderId="19" xfId="2" applyFont="1" applyFill="1" applyBorder="1" applyAlignment="1">
      <alignment vertical="center"/>
    </xf>
    <xf numFmtId="9" fontId="15" fillId="4" borderId="19" xfId="2" applyFont="1" applyFill="1" applyBorder="1" applyAlignment="1">
      <alignment vertical="center"/>
    </xf>
    <xf numFmtId="0" fontId="8" fillId="4" borderId="0" xfId="0" applyFont="1" applyFill="1" applyAlignment="1">
      <alignment horizontal="center" vertical="center" wrapText="1"/>
    </xf>
    <xf numFmtId="0" fontId="10" fillId="4" borderId="0" xfId="0" applyFont="1" applyFill="1" applyAlignment="1">
      <alignment vertical="center" wrapText="1"/>
    </xf>
    <xf numFmtId="0" fontId="9" fillId="4" borderId="0" xfId="0" applyFont="1" applyFill="1" applyAlignment="1">
      <alignment vertical="center" wrapText="1"/>
    </xf>
    <xf numFmtId="3" fontId="10" fillId="0" borderId="1" xfId="0" applyNumberFormat="1" applyFont="1" applyBorder="1" applyAlignment="1">
      <alignment horizontal="right" vertical="center" wrapText="1"/>
    </xf>
    <xf numFmtId="3" fontId="9" fillId="4" borderId="0" xfId="0" applyNumberFormat="1" applyFont="1" applyFill="1" applyAlignment="1">
      <alignment vertical="center" wrapText="1"/>
    </xf>
    <xf numFmtId="0" fontId="46" fillId="4" borderId="0" xfId="0" applyFont="1" applyFill="1"/>
    <xf numFmtId="0" fontId="32" fillId="18" borderId="3" xfId="0" applyFont="1" applyFill="1" applyBorder="1" applyAlignment="1">
      <alignment horizontal="center" vertical="center" wrapText="1"/>
    </xf>
    <xf numFmtId="1" fontId="11" fillId="4" borderId="0" xfId="0" applyNumberFormat="1" applyFont="1" applyFill="1"/>
    <xf numFmtId="0" fontId="39" fillId="10" borderId="0" xfId="0" applyFont="1" applyFill="1"/>
    <xf numFmtId="0" fontId="27" fillId="10" borderId="0" xfId="0" applyFont="1" applyFill="1" applyAlignment="1">
      <alignment wrapText="1"/>
    </xf>
    <xf numFmtId="0" fontId="32" fillId="11" borderId="1" xfId="0" applyFont="1" applyFill="1" applyBorder="1" applyAlignment="1">
      <alignment horizontal="center" vertical="center" wrapText="1"/>
    </xf>
    <xf numFmtId="0" fontId="32" fillId="15" borderId="0" xfId="0" applyFont="1" applyFill="1" applyAlignment="1">
      <alignment horizontal="center" vertical="center" wrapText="1"/>
    </xf>
    <xf numFmtId="0" fontId="37" fillId="4" borderId="0" xfId="0" applyFont="1" applyFill="1" applyAlignment="1">
      <alignment horizontal="center"/>
    </xf>
    <xf numFmtId="2" fontId="27" fillId="10" borderId="0" xfId="0" applyNumberFormat="1" applyFont="1" applyFill="1" applyAlignment="1">
      <alignment wrapText="1"/>
    </xf>
    <xf numFmtId="2" fontId="32" fillId="11" borderId="1" xfId="0"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1" fontId="27" fillId="4" borderId="1" xfId="0" applyNumberFormat="1" applyFont="1" applyFill="1" applyBorder="1" applyAlignment="1">
      <alignment vertical="center" wrapText="1"/>
    </xf>
    <xf numFmtId="1" fontId="6" fillId="4" borderId="0" xfId="0" applyNumberFormat="1" applyFont="1" applyFill="1" applyAlignment="1">
      <alignment wrapText="1"/>
    </xf>
    <xf numFmtId="0" fontId="48" fillId="4" borderId="0" xfId="0" applyFont="1" applyFill="1"/>
    <xf numFmtId="0" fontId="12" fillId="2" borderId="1" xfId="0" applyFont="1" applyFill="1" applyBorder="1" applyAlignment="1">
      <alignment vertical="center" wrapText="1"/>
    </xf>
    <xf numFmtId="9" fontId="11" fillId="4" borderId="0" xfId="2" applyFont="1" applyFill="1" applyAlignment="1">
      <alignment wrapText="1"/>
    </xf>
    <xf numFmtId="0" fontId="11" fillId="4" borderId="5" xfId="0" applyFont="1" applyFill="1" applyBorder="1" applyAlignment="1">
      <alignment vertical="center" wrapText="1"/>
    </xf>
    <xf numFmtId="164" fontId="11" fillId="4" borderId="0" xfId="0" applyNumberFormat="1" applyFont="1" applyFill="1" applyAlignment="1">
      <alignment vertical="center" wrapText="1"/>
    </xf>
    <xf numFmtId="9" fontId="10" fillId="0" borderId="1" xfId="0" applyNumberFormat="1" applyFont="1" applyBorder="1" applyAlignment="1">
      <alignment horizontal="right" vertical="center" wrapText="1"/>
    </xf>
    <xf numFmtId="9" fontId="10" fillId="4" borderId="0" xfId="0" applyNumberFormat="1" applyFont="1" applyFill="1" applyAlignment="1">
      <alignment horizontal="right" vertical="center" wrapText="1"/>
    </xf>
    <xf numFmtId="3" fontId="10" fillId="4" borderId="0" xfId="0" applyNumberFormat="1" applyFont="1" applyFill="1" applyAlignment="1">
      <alignment horizontal="right" vertical="center" wrapText="1"/>
    </xf>
    <xf numFmtId="1" fontId="11" fillId="4" borderId="0" xfId="0" applyNumberFormat="1" applyFont="1" applyFill="1" applyAlignment="1">
      <alignment wrapText="1"/>
    </xf>
    <xf numFmtId="0" fontId="11" fillId="4" borderId="0" xfId="0" applyFont="1" applyFill="1" applyAlignment="1">
      <alignment vertical="top"/>
    </xf>
    <xf numFmtId="0" fontId="39" fillId="0" borderId="0" xfId="0" applyFont="1" applyAlignment="1">
      <alignment vertical="center"/>
    </xf>
    <xf numFmtId="0" fontId="49" fillId="4" borderId="0" xfId="0" applyFont="1" applyFill="1"/>
    <xf numFmtId="0" fontId="12" fillId="2" borderId="7" xfId="0" applyFont="1" applyFill="1" applyBorder="1" applyAlignment="1">
      <alignment vertical="center" wrapText="1"/>
    </xf>
    <xf numFmtId="0" fontId="12" fillId="4" borderId="0" xfId="0" applyFont="1" applyFill="1" applyAlignment="1">
      <alignment vertical="center" wrapText="1"/>
    </xf>
    <xf numFmtId="9" fontId="10" fillId="0" borderId="1" xfId="2" applyFont="1" applyBorder="1" applyAlignment="1">
      <alignment vertical="center" wrapText="1"/>
    </xf>
    <xf numFmtId="9" fontId="10" fillId="4" borderId="0" xfId="0" applyNumberFormat="1" applyFont="1" applyFill="1" applyAlignment="1">
      <alignment vertical="center" wrapText="1"/>
    </xf>
    <xf numFmtId="0" fontId="38" fillId="0" borderId="0" xfId="3" applyFont="1" applyAlignment="1">
      <alignment vertical="center"/>
    </xf>
    <xf numFmtId="3" fontId="10" fillId="0" borderId="1" xfId="0" applyNumberFormat="1" applyFont="1" applyBorder="1" applyAlignment="1">
      <alignment vertical="center" wrapText="1"/>
    </xf>
    <xf numFmtId="9" fontId="10" fillId="0" borderId="1" xfId="0" applyNumberFormat="1" applyFont="1" applyBorder="1" applyAlignment="1">
      <alignment vertical="center" wrapText="1"/>
    </xf>
    <xf numFmtId="3" fontId="37" fillId="4" borderId="0" xfId="0" applyNumberFormat="1" applyFont="1" applyFill="1"/>
    <xf numFmtId="0" fontId="27" fillId="4" borderId="0" xfId="0" applyFont="1" applyFill="1" applyAlignment="1">
      <alignment vertical="center" wrapText="1"/>
    </xf>
    <xf numFmtId="0" fontId="14" fillId="13" borderId="1" xfId="0" applyFont="1" applyFill="1" applyBorder="1" applyAlignment="1">
      <alignment vertical="center" wrapText="1"/>
    </xf>
    <xf numFmtId="6" fontId="10" fillId="0" borderId="1" xfId="0" applyNumberFormat="1" applyFont="1" applyBorder="1" applyAlignment="1">
      <alignment vertical="center" wrapText="1"/>
    </xf>
    <xf numFmtId="0" fontId="32" fillId="11" borderId="1" xfId="0" applyFont="1" applyFill="1" applyBorder="1" applyAlignment="1">
      <alignment wrapText="1"/>
    </xf>
    <xf numFmtId="0" fontId="32" fillId="11" borderId="1" xfId="0" applyFont="1" applyFill="1" applyBorder="1" applyAlignment="1">
      <alignment horizontal="center"/>
    </xf>
    <xf numFmtId="0" fontId="27" fillId="29" borderId="1" xfId="0" applyFont="1" applyFill="1" applyBorder="1"/>
    <xf numFmtId="1" fontId="27" fillId="10" borderId="1" xfId="0" applyNumberFormat="1" applyFont="1" applyFill="1" applyBorder="1"/>
    <xf numFmtId="1" fontId="27" fillId="10" borderId="0" xfId="0" applyNumberFormat="1" applyFont="1" applyFill="1"/>
    <xf numFmtId="9" fontId="27" fillId="10" borderId="1" xfId="2" applyFont="1" applyFill="1" applyBorder="1"/>
    <xf numFmtId="0" fontId="27" fillId="10" borderId="1" xfId="0" applyFont="1" applyFill="1" applyBorder="1"/>
    <xf numFmtId="0" fontId="36" fillId="4" borderId="0" xfId="0" applyFont="1" applyFill="1" applyAlignment="1">
      <alignment wrapText="1"/>
    </xf>
    <xf numFmtId="0" fontId="4" fillId="4" borderId="0" xfId="0" applyFont="1" applyFill="1"/>
    <xf numFmtId="0" fontId="32" fillId="15" borderId="0" xfId="0" applyFont="1" applyFill="1" applyAlignment="1">
      <alignment wrapText="1"/>
    </xf>
    <xf numFmtId="0" fontId="27" fillId="30" borderId="1" xfId="0" applyFont="1" applyFill="1" applyBorder="1" applyAlignment="1">
      <alignment vertical="center"/>
    </xf>
    <xf numFmtId="0" fontId="27" fillId="6" borderId="1" xfId="0" applyFont="1" applyFill="1" applyBorder="1" applyAlignment="1">
      <alignment horizontal="right" vertical="center"/>
    </xf>
    <xf numFmtId="0" fontId="27" fillId="4" borderId="0" xfId="0" applyFont="1" applyFill="1" applyAlignment="1">
      <alignment horizontal="right" vertical="center"/>
    </xf>
    <xf numFmtId="10" fontId="27" fillId="6" borderId="1" xfId="0" applyNumberFormat="1" applyFont="1" applyFill="1" applyBorder="1" applyAlignment="1">
      <alignment horizontal="right" vertical="center"/>
    </xf>
    <xf numFmtId="9" fontId="27" fillId="4" borderId="0" xfId="0" applyNumberFormat="1" applyFont="1" applyFill="1" applyAlignment="1">
      <alignment horizontal="right" vertical="center"/>
    </xf>
    <xf numFmtId="0" fontId="27" fillId="0" borderId="1" xfId="0" applyFont="1" applyBorder="1" applyAlignment="1">
      <alignment horizontal="center" vertical="center" wrapText="1"/>
    </xf>
    <xf numFmtId="2" fontId="27" fillId="0" borderId="1" xfId="0" applyNumberFormat="1" applyFont="1" applyBorder="1" applyAlignment="1">
      <alignment horizontal="center" vertical="center" wrapText="1"/>
    </xf>
    <xf numFmtId="0" fontId="11" fillId="0" borderId="0" xfId="0" applyFont="1" applyAlignment="1">
      <alignment wrapText="1"/>
    </xf>
    <xf numFmtId="0" fontId="10" fillId="4" borderId="1" xfId="0" applyFont="1" applyFill="1" applyBorder="1" applyAlignment="1">
      <alignment horizontal="right" vertical="center" wrapText="1"/>
    </xf>
    <xf numFmtId="10" fontId="10" fillId="0" borderId="1" xfId="0" applyNumberFormat="1" applyFont="1" applyBorder="1" applyAlignment="1">
      <alignment vertical="center" wrapText="1"/>
    </xf>
    <xf numFmtId="0" fontId="38" fillId="4" borderId="0" xfId="3" applyFont="1" applyFill="1" applyAlignment="1">
      <alignment vertical="center"/>
    </xf>
    <xf numFmtId="0" fontId="50" fillId="4" borderId="0" xfId="10" applyFont="1" applyFill="1" applyAlignment="1">
      <alignment horizontal="left" vertical="center"/>
    </xf>
    <xf numFmtId="0" fontId="10" fillId="4" borderId="0" xfId="10" applyFont="1" applyFill="1" applyAlignment="1">
      <alignment vertical="center"/>
    </xf>
    <xf numFmtId="0" fontId="51" fillId="4" borderId="0" xfId="10" applyFont="1" applyFill="1" applyAlignment="1">
      <alignment horizontal="left" vertical="center"/>
    </xf>
    <xf numFmtId="0" fontId="10" fillId="4" borderId="0" xfId="10" applyFont="1" applyFill="1" applyAlignment="1">
      <alignment horizontal="left" vertical="center"/>
    </xf>
    <xf numFmtId="0" fontId="44" fillId="4" borderId="0" xfId="10" applyFont="1" applyFill="1" applyAlignment="1">
      <alignment horizontal="left" vertical="center"/>
    </xf>
    <xf numFmtId="0" fontId="44" fillId="4" borderId="0" xfId="10" applyFont="1" applyFill="1" applyAlignment="1">
      <alignment horizontal="right" vertical="center"/>
    </xf>
    <xf numFmtId="0" fontId="52" fillId="4" borderId="0" xfId="3" applyFont="1" applyFill="1" applyAlignment="1" applyProtection="1">
      <alignment vertical="center"/>
    </xf>
    <xf numFmtId="0" fontId="11" fillId="4" borderId="0" xfId="11" applyFont="1" applyFill="1" applyAlignment="1">
      <alignment vertical="center"/>
    </xf>
    <xf numFmtId="0" fontId="44" fillId="4" borderId="0" xfId="10" applyFont="1" applyFill="1" applyAlignment="1">
      <alignment vertical="center"/>
    </xf>
    <xf numFmtId="0" fontId="3" fillId="0" borderId="0" xfId="0" applyFont="1" applyFill="1" applyAlignment="1">
      <alignment wrapText="1"/>
    </xf>
    <xf numFmtId="0" fontId="3" fillId="0" borderId="0" xfId="0" applyFont="1" applyFill="1"/>
    <xf numFmtId="0" fontId="11" fillId="0" borderId="0" xfId="0" applyFont="1" applyFill="1" applyAlignment="1">
      <alignment wrapText="1"/>
    </xf>
    <xf numFmtId="0" fontId="11" fillId="0" borderId="0" xfId="0" applyFont="1" applyFill="1"/>
    <xf numFmtId="0" fontId="17" fillId="2" borderId="1" xfId="0" applyFont="1" applyFill="1" applyBorder="1" applyAlignment="1">
      <alignment horizontal="center" vertical="center" wrapText="1"/>
    </xf>
    <xf numFmtId="9" fontId="3" fillId="0" borderId="0" xfId="0" applyNumberFormat="1" applyFont="1" applyBorder="1"/>
    <xf numFmtId="9" fontId="3" fillId="0" borderId="1" xfId="2" applyFont="1" applyFill="1" applyBorder="1"/>
    <xf numFmtId="0" fontId="11" fillId="0" borderId="1" xfId="0" applyFont="1" applyBorder="1" applyAlignment="1">
      <alignment horizontal="center" vertical="center"/>
    </xf>
    <xf numFmtId="0" fontId="12" fillId="4" borderId="0" xfId="0" applyFont="1" applyFill="1" applyAlignment="1">
      <alignment horizontal="center" vertical="center" wrapText="1"/>
    </xf>
    <xf numFmtId="0" fontId="14" fillId="2" borderId="1" xfId="0" applyFont="1" applyFill="1" applyBorder="1" applyAlignment="1">
      <alignment horizontal="center" vertical="center" wrapText="1"/>
    </xf>
    <xf numFmtId="0" fontId="17" fillId="4" borderId="0" xfId="0" applyFont="1" applyFill="1" applyBorder="1" applyAlignment="1">
      <alignment horizontal="left"/>
    </xf>
    <xf numFmtId="0" fontId="17" fillId="2" borderId="6" xfId="0" applyFont="1" applyFill="1" applyBorder="1" applyAlignment="1"/>
    <xf numFmtId="0" fontId="17" fillId="2" borderId="8" xfId="4" applyFont="1" applyFill="1" applyBorder="1" applyAlignment="1">
      <alignment wrapText="1"/>
    </xf>
    <xf numFmtId="0" fontId="17" fillId="2" borderId="26" xfId="4" applyFont="1" applyFill="1" applyBorder="1" applyAlignment="1">
      <alignment wrapText="1"/>
    </xf>
    <xf numFmtId="0" fontId="3" fillId="0" borderId="3" xfId="0" applyFont="1" applyBorder="1" applyAlignment="1">
      <alignment horizontal="left" vertical="top" wrapText="1"/>
    </xf>
    <xf numFmtId="3" fontId="3" fillId="0" borderId="1" xfId="0" applyNumberFormat="1" applyFont="1" applyBorder="1" applyAlignment="1">
      <alignment horizontal="right"/>
    </xf>
    <xf numFmtId="3" fontId="3" fillId="0" borderId="2" xfId="0" applyNumberFormat="1" applyFont="1" applyBorder="1" applyAlignment="1">
      <alignment horizontal="right"/>
    </xf>
    <xf numFmtId="0" fontId="3" fillId="0" borderId="25" xfId="0" applyFont="1" applyBorder="1"/>
    <xf numFmtId="9" fontId="3" fillId="0" borderId="7" xfId="0" applyNumberFormat="1" applyFont="1" applyFill="1" applyBorder="1" applyAlignment="1">
      <alignment horizontal="right"/>
    </xf>
    <xf numFmtId="9" fontId="3" fillId="0" borderId="24" xfId="0" applyNumberFormat="1" applyFont="1" applyFill="1" applyBorder="1" applyAlignment="1">
      <alignment horizontal="right"/>
    </xf>
    <xf numFmtId="0" fontId="3" fillId="12" borderId="25" xfId="0" applyFont="1" applyFill="1" applyBorder="1" applyAlignment="1">
      <alignment horizontal="left" vertical="top" wrapText="1"/>
    </xf>
    <xf numFmtId="165" fontId="3" fillId="12" borderId="7" xfId="1" applyNumberFormat="1" applyFont="1" applyFill="1" applyBorder="1" applyAlignment="1">
      <alignment horizontal="right"/>
    </xf>
    <xf numFmtId="3" fontId="3" fillId="12" borderId="24" xfId="1" applyNumberFormat="1" applyFont="1" applyFill="1" applyBorder="1" applyAlignment="1">
      <alignment horizontal="right"/>
    </xf>
    <xf numFmtId="165" fontId="3" fillId="0" borderId="1" xfId="1" applyNumberFormat="1" applyFont="1" applyFill="1" applyBorder="1" applyAlignment="1">
      <alignment horizontal="right"/>
    </xf>
    <xf numFmtId="165" fontId="3" fillId="0" borderId="2" xfId="1" applyNumberFormat="1" applyFont="1" applyFill="1" applyBorder="1" applyAlignment="1">
      <alignment horizontal="right"/>
    </xf>
    <xf numFmtId="0" fontId="17" fillId="2" borderId="6" xfId="0" applyFont="1" applyFill="1" applyBorder="1" applyAlignment="1">
      <alignment horizontal="left"/>
    </xf>
    <xf numFmtId="165" fontId="17" fillId="2" borderId="8" xfId="1" applyNumberFormat="1" applyFont="1" applyFill="1" applyBorder="1" applyAlignment="1">
      <alignment horizontal="right" wrapText="1"/>
    </xf>
    <xf numFmtId="165" fontId="17" fillId="2" borderId="26" xfId="1" applyNumberFormat="1" applyFont="1" applyFill="1" applyBorder="1" applyAlignment="1">
      <alignment horizontal="right" wrapText="1"/>
    </xf>
    <xf numFmtId="0" fontId="24" fillId="15" borderId="0" xfId="0" applyFont="1" applyFill="1"/>
    <xf numFmtId="0" fontId="53" fillId="6" borderId="1" xfId="0" applyFont="1" applyFill="1" applyBorder="1" applyAlignment="1">
      <alignment horizontal="right" vertical="center" wrapText="1"/>
    </xf>
    <xf numFmtId="0" fontId="53" fillId="6" borderId="1" xfId="0" applyFont="1" applyFill="1" applyBorder="1" applyAlignment="1">
      <alignment horizontal="left" vertical="center" wrapText="1"/>
    </xf>
    <xf numFmtId="0" fontId="17" fillId="2" borderId="1" xfId="0" applyFont="1" applyFill="1" applyBorder="1" applyAlignment="1">
      <alignment horizontal="right" vertical="center" wrapText="1"/>
    </xf>
    <xf numFmtId="0" fontId="11" fillId="0" borderId="1" xfId="0" applyFont="1" applyBorder="1" applyAlignment="1">
      <alignment horizontal="left" vertical="top" wrapText="1"/>
    </xf>
    <xf numFmtId="0" fontId="11" fillId="0" borderId="1" xfId="0" applyFont="1" applyBorder="1" applyAlignment="1">
      <alignment horizontal="right"/>
    </xf>
    <xf numFmtId="3" fontId="11" fillId="0" borderId="1" xfId="0" applyNumberFormat="1" applyFont="1" applyBorder="1" applyAlignment="1">
      <alignment horizontal="right"/>
    </xf>
    <xf numFmtId="3" fontId="11" fillId="0" borderId="1" xfId="0" applyNumberFormat="1" applyFont="1" applyBorder="1"/>
    <xf numFmtId="9" fontId="11" fillId="0" borderId="1" xfId="2" applyFont="1" applyFill="1" applyBorder="1"/>
    <xf numFmtId="0" fontId="17" fillId="2" borderId="1" xfId="0" applyFont="1" applyFill="1" applyBorder="1" applyAlignment="1">
      <alignment horizontal="left" vertical="center"/>
    </xf>
    <xf numFmtId="3" fontId="17" fillId="2" borderId="1" xfId="0" applyNumberFormat="1" applyFont="1" applyFill="1" applyBorder="1" applyAlignment="1">
      <alignment horizontal="right" vertical="center"/>
    </xf>
    <xf numFmtId="3" fontId="17" fillId="2" borderId="1" xfId="0" applyNumberFormat="1" applyFont="1" applyFill="1" applyBorder="1" applyAlignment="1">
      <alignment horizontal="right" vertical="center" wrapText="1"/>
    </xf>
    <xf numFmtId="0" fontId="3" fillId="0" borderId="1" xfId="0" applyFont="1" applyBorder="1" applyAlignment="1">
      <alignment horizontal="left" vertical="top" wrapText="1"/>
    </xf>
    <xf numFmtId="0" fontId="36" fillId="4" borderId="26" xfId="0" applyFont="1" applyFill="1" applyBorder="1"/>
    <xf numFmtId="0" fontId="11" fillId="4" borderId="27" xfId="0" applyFont="1" applyFill="1" applyBorder="1" applyAlignment="1">
      <alignment wrapText="1"/>
    </xf>
    <xf numFmtId="0" fontId="11" fillId="4" borderId="27" xfId="0" applyFont="1" applyFill="1" applyBorder="1"/>
    <xf numFmtId="0" fontId="11" fillId="4" borderId="28" xfId="0" applyFont="1" applyFill="1" applyBorder="1" applyAlignment="1">
      <alignment wrapText="1"/>
    </xf>
    <xf numFmtId="0" fontId="11" fillId="4" borderId="28" xfId="0" applyFont="1" applyFill="1" applyBorder="1"/>
    <xf numFmtId="0" fontId="36" fillId="4" borderId="28" xfId="0" applyFont="1" applyFill="1" applyBorder="1"/>
    <xf numFmtId="0" fontId="12" fillId="4" borderId="0" xfId="0" applyFont="1" applyFill="1" applyAlignment="1">
      <alignment horizontal="left"/>
    </xf>
    <xf numFmtId="0" fontId="12" fillId="2" borderId="1" xfId="0" applyFont="1" applyFill="1" applyBorder="1" applyAlignment="1">
      <alignment wrapText="1"/>
    </xf>
    <xf numFmtId="0" fontId="12" fillId="2" borderId="1" xfId="0" applyFont="1" applyFill="1" applyBorder="1"/>
    <xf numFmtId="0" fontId="11" fillId="0" borderId="1" xfId="0" applyFont="1" applyBorder="1" applyAlignment="1">
      <alignment wrapText="1"/>
    </xf>
    <xf numFmtId="0" fontId="11" fillId="0" borderId="1" xfId="0" applyFont="1" applyBorder="1"/>
    <xf numFmtId="0" fontId="10" fillId="3" borderId="8" xfId="0" applyFont="1" applyFill="1" applyBorder="1"/>
    <xf numFmtId="1" fontId="10" fillId="4" borderId="8" xfId="0" applyNumberFormat="1" applyFont="1" applyFill="1" applyBorder="1" applyAlignment="1" applyProtection="1">
      <alignment horizontal="right"/>
      <protection locked="0"/>
    </xf>
    <xf numFmtId="0" fontId="10" fillId="4" borderId="0" xfId="0" applyFont="1" applyFill="1" applyAlignment="1">
      <alignment horizontal="center"/>
    </xf>
    <xf numFmtId="0" fontId="37" fillId="4" borderId="0" xfId="0" applyFont="1" applyFill="1" applyProtection="1">
      <protection locked="0"/>
    </xf>
    <xf numFmtId="0" fontId="54" fillId="4" borderId="0" xfId="0" applyFont="1" applyFill="1"/>
    <xf numFmtId="1" fontId="10" fillId="4" borderId="0" xfId="0" applyNumberFormat="1" applyFont="1" applyFill="1" applyAlignment="1">
      <alignment horizontal="center"/>
    </xf>
    <xf numFmtId="9" fontId="11" fillId="0" borderId="1" xfId="0" applyNumberFormat="1" applyFont="1" applyBorder="1"/>
    <xf numFmtId="1" fontId="37" fillId="4" borderId="0" xfId="0" applyNumberFormat="1" applyFont="1" applyFill="1"/>
    <xf numFmtId="0" fontId="15" fillId="4" borderId="0" xfId="0" applyFont="1" applyFill="1" applyAlignment="1">
      <alignment horizontal="left"/>
    </xf>
    <xf numFmtId="0" fontId="27" fillId="4" borderId="1" xfId="0" applyFont="1" applyFill="1" applyBorder="1" applyAlignment="1">
      <alignment horizontal="left" vertical="center"/>
    </xf>
    <xf numFmtId="0" fontId="32" fillId="16" borderId="1" xfId="0" applyFont="1" applyFill="1" applyBorder="1" applyAlignment="1">
      <alignment horizontal="center" vertical="center" wrapText="1"/>
    </xf>
    <xf numFmtId="0" fontId="32" fillId="17" borderId="1" xfId="0" applyFont="1" applyFill="1" applyBorder="1" applyAlignment="1">
      <alignment horizontal="center" vertical="center" wrapText="1"/>
    </xf>
    <xf numFmtId="0" fontId="10" fillId="15" borderId="1" xfId="0" applyFont="1" applyFill="1" applyBorder="1" applyAlignment="1">
      <alignment horizontal="center" vertical="center" wrapText="1"/>
    </xf>
    <xf numFmtId="0" fontId="10" fillId="3" borderId="1" xfId="0" applyFont="1" applyFill="1" applyBorder="1"/>
    <xf numFmtId="165" fontId="10" fillId="4" borderId="1" xfId="1" applyNumberFormat="1" applyFont="1" applyFill="1" applyBorder="1"/>
    <xf numFmtId="0" fontId="27" fillId="14" borderId="1" xfId="0" applyFont="1" applyFill="1" applyBorder="1" applyAlignment="1">
      <alignment horizontal="left" vertical="center"/>
    </xf>
    <xf numFmtId="9" fontId="10" fillId="0" borderId="1" xfId="2" applyFont="1" applyFill="1" applyBorder="1" applyAlignment="1">
      <alignment horizontal="center" vertical="center" wrapText="1"/>
    </xf>
    <xf numFmtId="0" fontId="10" fillId="4" borderId="0" xfId="0" applyFont="1" applyFill="1" applyAlignment="1">
      <alignment horizontal="left"/>
    </xf>
    <xf numFmtId="0" fontId="32" fillId="11" borderId="2" xfId="0" applyFont="1" applyFill="1" applyBorder="1" applyAlignment="1">
      <alignment horizontal="center" vertical="center" wrapText="1"/>
    </xf>
    <xf numFmtId="0" fontId="12" fillId="2" borderId="1" xfId="0" applyFont="1" applyFill="1" applyBorder="1" applyAlignment="1">
      <alignment horizontal="center" wrapText="1"/>
    </xf>
    <xf numFmtId="1" fontId="10" fillId="0" borderId="1" xfId="0" applyNumberFormat="1" applyFont="1" applyBorder="1"/>
    <xf numFmtId="164" fontId="11" fillId="0" borderId="1" xfId="2" applyNumberFormat="1" applyFont="1" applyFill="1" applyBorder="1"/>
    <xf numFmtId="164" fontId="11" fillId="0" borderId="2" xfId="2" applyNumberFormat="1" applyFont="1" applyFill="1" applyBorder="1"/>
    <xf numFmtId="10" fontId="37" fillId="4" borderId="0" xfId="2" applyNumberFormat="1" applyFont="1" applyFill="1"/>
    <xf numFmtId="0" fontId="55" fillId="4" borderId="0" xfId="0" applyFont="1" applyFill="1"/>
    <xf numFmtId="0" fontId="39" fillId="0" borderId="0" xfId="0" applyFont="1"/>
    <xf numFmtId="0" fontId="37" fillId="0" borderId="1" xfId="0" applyFont="1" applyBorder="1"/>
    <xf numFmtId="0" fontId="27" fillId="15" borderId="0" xfId="0" applyFont="1" applyFill="1"/>
    <xf numFmtId="0" fontId="27" fillId="13" borderId="1" xfId="0" applyFont="1" applyFill="1" applyBorder="1" applyAlignment="1">
      <alignment horizontal="left" vertical="center"/>
    </xf>
    <xf numFmtId="0" fontId="56" fillId="0" borderId="1" xfId="0" applyFont="1" applyBorder="1"/>
    <xf numFmtId="0" fontId="27" fillId="0" borderId="1" xfId="0" applyFont="1" applyBorder="1"/>
    <xf numFmtId="0" fontId="36" fillId="32" borderId="1" xfId="0" applyFont="1" applyFill="1" applyBorder="1" applyAlignment="1">
      <alignment vertical="top" wrapText="1"/>
    </xf>
    <xf numFmtId="0" fontId="14" fillId="2" borderId="1" xfId="0" applyFont="1" applyFill="1" applyBorder="1" applyAlignment="1">
      <alignment horizontal="center" vertical="top" wrapText="1"/>
    </xf>
    <xf numFmtId="0" fontId="57" fillId="0" borderId="1" xfId="0" applyFont="1" applyBorder="1"/>
    <xf numFmtId="0" fontId="36" fillId="0" borderId="1" xfId="0" applyFont="1" applyBorder="1"/>
    <xf numFmtId="0" fontId="39" fillId="0" borderId="1" xfId="0" applyFont="1" applyBorder="1"/>
    <xf numFmtId="0" fontId="39" fillId="4" borderId="0" xfId="0" applyFont="1" applyFill="1"/>
    <xf numFmtId="0" fontId="27" fillId="4" borderId="0" xfId="0" applyFont="1" applyFill="1" applyAlignment="1">
      <alignment wrapText="1"/>
    </xf>
    <xf numFmtId="0" fontId="27" fillId="4" borderId="1" xfId="0" applyFont="1" applyFill="1" applyBorder="1" applyAlignment="1">
      <alignment vertical="center" wrapText="1"/>
    </xf>
    <xf numFmtId="0" fontId="27" fillId="15" borderId="0" xfId="0" applyFont="1" applyFill="1" applyAlignment="1">
      <alignment wrapText="1"/>
    </xf>
    <xf numFmtId="0" fontId="39" fillId="15" borderId="0" xfId="0" applyFont="1" applyFill="1"/>
    <xf numFmtId="0" fontId="39" fillId="15" borderId="0" xfId="0" applyFont="1" applyFill="1" applyAlignment="1">
      <alignment wrapText="1"/>
    </xf>
    <xf numFmtId="0" fontId="49" fillId="0" borderId="0" xfId="0" applyFont="1"/>
    <xf numFmtId="0" fontId="12" fillId="2" borderId="2" xfId="0" applyFont="1" applyFill="1" applyBorder="1" applyAlignment="1">
      <alignment vertical="center" wrapText="1"/>
    </xf>
    <xf numFmtId="0" fontId="14" fillId="4" borderId="10" xfId="0" applyFont="1" applyFill="1" applyBorder="1" applyAlignment="1">
      <alignment vertical="center" wrapText="1"/>
    </xf>
    <xf numFmtId="0" fontId="14" fillId="4" borderId="0" xfId="0" applyFont="1" applyFill="1" applyBorder="1" applyAlignment="1">
      <alignment vertical="center" wrapText="1"/>
    </xf>
    <xf numFmtId="0" fontId="10" fillId="21" borderId="2" xfId="0" applyFont="1" applyFill="1" applyBorder="1" applyAlignment="1">
      <alignment vertical="center" wrapText="1"/>
    </xf>
    <xf numFmtId="9" fontId="49" fillId="4" borderId="0" xfId="0" applyNumberFormat="1" applyFont="1" applyFill="1"/>
    <xf numFmtId="1" fontId="11" fillId="12" borderId="1" xfId="0" applyNumberFormat="1" applyFont="1" applyFill="1" applyBorder="1" applyAlignment="1">
      <alignment horizontal="center" vertical="center"/>
    </xf>
    <xf numFmtId="166" fontId="11" fillId="12" borderId="1" xfId="0" applyNumberFormat="1" applyFont="1" applyFill="1" applyBorder="1"/>
    <xf numFmtId="164" fontId="11" fillId="4" borderId="1" xfId="0" applyNumberFormat="1" applyFont="1" applyFill="1" applyBorder="1"/>
    <xf numFmtId="0" fontId="10" fillId="4" borderId="0" xfId="0" applyFont="1" applyFill="1" applyAlignment="1">
      <alignment vertical="center" wrapText="1"/>
    </xf>
    <xf numFmtId="0" fontId="6" fillId="4" borderId="0" xfId="0" applyFont="1" applyFill="1" applyAlignment="1">
      <alignment horizontal="left"/>
    </xf>
    <xf numFmtId="0" fontId="17" fillId="2" borderId="1" xfId="0" applyFont="1" applyFill="1" applyBorder="1" applyAlignment="1">
      <alignment wrapText="1"/>
    </xf>
    <xf numFmtId="0" fontId="3" fillId="0" borderId="1" xfId="0" applyFont="1" applyBorder="1" applyAlignment="1">
      <alignment wrapText="1"/>
    </xf>
    <xf numFmtId="4" fontId="17" fillId="7" borderId="1" xfId="0" applyNumberFormat="1" applyFont="1" applyFill="1" applyBorder="1" applyAlignment="1">
      <alignment wrapText="1"/>
    </xf>
    <xf numFmtId="4" fontId="26" fillId="4" borderId="1" xfId="0" applyNumberFormat="1" applyFont="1" applyFill="1" applyBorder="1"/>
    <xf numFmtId="1" fontId="3" fillId="0" borderId="1" xfId="0" applyNumberFormat="1" applyFont="1" applyBorder="1"/>
    <xf numFmtId="164" fontId="3" fillId="0" borderId="0" xfId="0" applyNumberFormat="1" applyFont="1" applyBorder="1" applyAlignment="1">
      <alignment horizontal="center"/>
    </xf>
    <xf numFmtId="1" fontId="19" fillId="4" borderId="0" xfId="0" applyNumberFormat="1" applyFont="1" applyFill="1" applyBorder="1" applyAlignment="1">
      <alignment vertical="center" wrapText="1"/>
    </xf>
    <xf numFmtId="0" fontId="0" fillId="0" borderId="0" xfId="0" applyFill="1"/>
    <xf numFmtId="0" fontId="12" fillId="2" borderId="1"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0" applyFont="1" applyFill="1" applyBorder="1" applyAlignment="1">
      <alignment horizontal="center" vertical="center"/>
    </xf>
    <xf numFmtId="0" fontId="10" fillId="0" borderId="1" xfId="0" applyFont="1" applyBorder="1" applyAlignment="1">
      <alignment vertical="center" wrapText="1"/>
    </xf>
    <xf numFmtId="0" fontId="43" fillId="4" borderId="0" xfId="0" applyFont="1" applyFill="1" applyBorder="1" applyAlignment="1">
      <alignment horizontal="center" vertical="center" wrapText="1"/>
    </xf>
    <xf numFmtId="0" fontId="6" fillId="4" borderId="0" xfId="0" applyFont="1" applyFill="1" applyBorder="1" applyAlignment="1">
      <alignment wrapText="1"/>
    </xf>
    <xf numFmtId="9" fontId="6" fillId="4" borderId="0" xfId="0" applyNumberFormat="1" applyFont="1" applyFill="1" applyBorder="1" applyAlignment="1">
      <alignment wrapText="1"/>
    </xf>
    <xf numFmtId="0" fontId="10" fillId="28" borderId="0" xfId="0" applyFont="1" applyFill="1" applyBorder="1" applyAlignment="1">
      <alignment horizontal="center" vertical="center"/>
    </xf>
    <xf numFmtId="0" fontId="32" fillId="18" borderId="14" xfId="0" applyFont="1" applyFill="1" applyBorder="1" applyAlignment="1">
      <alignment horizontal="center" vertical="center" wrapText="1"/>
    </xf>
    <xf numFmtId="0" fontId="32" fillId="18" borderId="25" xfId="0" applyFont="1" applyFill="1" applyBorder="1" applyAlignment="1">
      <alignment horizontal="center" vertical="center" wrapText="1"/>
    </xf>
    <xf numFmtId="1" fontId="27" fillId="4" borderId="1" xfId="0" applyNumberFormat="1" applyFont="1" applyFill="1" applyBorder="1"/>
    <xf numFmtId="0" fontId="27" fillId="4" borderId="1" xfId="0" applyFont="1" applyFill="1" applyBorder="1" applyAlignment="1">
      <alignment horizontal="center"/>
    </xf>
    <xf numFmtId="9" fontId="27" fillId="4" borderId="6" xfId="0" applyNumberFormat="1" applyFont="1" applyFill="1" applyBorder="1"/>
    <xf numFmtId="1" fontId="27" fillId="4" borderId="0" xfId="0" applyNumberFormat="1" applyFont="1" applyFill="1" applyBorder="1" applyAlignment="1">
      <alignment vertical="center" wrapText="1"/>
    </xf>
    <xf numFmtId="1" fontId="11" fillId="4" borderId="1" xfId="2" applyNumberFormat="1" applyFont="1" applyFill="1" applyBorder="1" applyAlignment="1">
      <alignment wrapText="1"/>
    </xf>
    <xf numFmtId="0" fontId="12" fillId="7" borderId="1" xfId="0" applyFont="1" applyFill="1" applyBorder="1" applyAlignment="1">
      <alignment wrapText="1"/>
    </xf>
    <xf numFmtId="1" fontId="27" fillId="9" borderId="2" xfId="0" applyNumberFormat="1" applyFont="1" applyFill="1" applyBorder="1" applyAlignment="1">
      <alignment vertical="center" wrapText="1"/>
    </xf>
    <xf numFmtId="9" fontId="27" fillId="4" borderId="1" xfId="0" applyNumberFormat="1" applyFont="1" applyFill="1" applyBorder="1" applyAlignment="1">
      <alignment vertical="center" wrapText="1"/>
    </xf>
    <xf numFmtId="9" fontId="11" fillId="4" borderId="1" xfId="2" applyNumberFormat="1" applyFont="1" applyFill="1" applyBorder="1" applyAlignment="1">
      <alignment wrapText="1"/>
    </xf>
    <xf numFmtId="0" fontId="11" fillId="4" borderId="0" xfId="0" applyFont="1" applyFill="1" applyBorder="1" applyAlignment="1">
      <alignment vertical="center" wrapText="1"/>
    </xf>
    <xf numFmtId="0" fontId="11" fillId="33" borderId="1" xfId="0" applyFont="1" applyFill="1" applyBorder="1"/>
    <xf numFmtId="0" fontId="12" fillId="2" borderId="1" xfId="0" applyFont="1" applyFill="1" applyBorder="1" applyAlignment="1">
      <alignment horizontal="center" vertical="center" wrapText="1"/>
    </xf>
    <xf numFmtId="0" fontId="12" fillId="4" borderId="0" xfId="0" applyFont="1" applyFill="1" applyAlignment="1">
      <alignment horizontal="center" vertical="center" wrapText="1"/>
    </xf>
    <xf numFmtId="0" fontId="10" fillId="21" borderId="1" xfId="0" applyFont="1" applyFill="1" applyBorder="1" applyAlignment="1">
      <alignment horizontal="left" vertical="center" wrapText="1"/>
    </xf>
    <xf numFmtId="0" fontId="12" fillId="22" borderId="0" xfId="0" applyFont="1" applyFill="1" applyAlignment="1">
      <alignment horizontal="left"/>
    </xf>
    <xf numFmtId="0" fontId="12" fillId="2" borderId="2" xfId="0" applyFont="1" applyFill="1" applyBorder="1" applyAlignment="1">
      <alignment horizontal="center" vertical="center" wrapText="1"/>
    </xf>
    <xf numFmtId="0" fontId="12" fillId="2" borderId="1" xfId="0" applyFont="1" applyFill="1" applyBorder="1" applyAlignment="1">
      <alignment horizontal="center" wrapText="1"/>
    </xf>
    <xf numFmtId="0" fontId="12" fillId="2" borderId="1" xfId="0" applyFont="1" applyFill="1" applyBorder="1" applyAlignment="1">
      <alignment horizontal="center"/>
    </xf>
    <xf numFmtId="0" fontId="10" fillId="0" borderId="1" xfId="0" applyFont="1" applyBorder="1" applyAlignment="1">
      <alignment vertical="center" wrapText="1"/>
    </xf>
    <xf numFmtId="0" fontId="12" fillId="2" borderId="1" xfId="0" applyFont="1" applyFill="1" applyBorder="1" applyAlignment="1">
      <alignment horizontal="center" vertical="center"/>
    </xf>
    <xf numFmtId="0" fontId="10" fillId="4" borderId="0" xfId="0" applyFont="1" applyFill="1" applyAlignment="1">
      <alignment vertical="center" wrapText="1"/>
    </xf>
    <xf numFmtId="4" fontId="13" fillId="4" borderId="0" xfId="0" applyNumberFormat="1" applyFont="1" applyFill="1" applyBorder="1" applyAlignment="1">
      <alignment wrapText="1"/>
    </xf>
    <xf numFmtId="9" fontId="13" fillId="4" borderId="0" xfId="0" applyNumberFormat="1" applyFont="1" applyFill="1" applyBorder="1"/>
    <xf numFmtId="4" fontId="13" fillId="33" borderId="1" xfId="0" applyNumberFormat="1" applyFont="1" applyFill="1" applyBorder="1"/>
    <xf numFmtId="4" fontId="13" fillId="33" borderId="1" xfId="0" applyNumberFormat="1" applyFont="1" applyFill="1" applyBorder="1" applyAlignment="1">
      <alignment wrapText="1"/>
    </xf>
    <xf numFmtId="0" fontId="14" fillId="4" borderId="0" xfId="0" applyFont="1" applyFill="1" applyBorder="1" applyProtection="1">
      <protection locked="0"/>
    </xf>
    <xf numFmtId="0" fontId="14" fillId="4" borderId="0" xfId="7" applyFont="1" applyFill="1" applyBorder="1" applyAlignment="1">
      <alignment horizontal="center" vertical="center" wrapText="1"/>
      <protection locked="0"/>
    </xf>
    <xf numFmtId="0" fontId="10" fillId="4" borderId="0" xfId="0" applyFont="1" applyFill="1" applyBorder="1" applyProtection="1">
      <protection locked="0"/>
    </xf>
    <xf numFmtId="3" fontId="10" fillId="4" borderId="0" xfId="8" applyNumberFormat="1" applyFont="1" applyFill="1" applyBorder="1">
      <protection locked="0"/>
    </xf>
    <xf numFmtId="9" fontId="10" fillId="4" borderId="0" xfId="0" applyNumberFormat="1" applyFont="1" applyFill="1" applyBorder="1" applyProtection="1">
      <protection locked="0"/>
    </xf>
    <xf numFmtId="0" fontId="27" fillId="14" borderId="1" xfId="0" applyFont="1" applyFill="1" applyBorder="1" applyAlignment="1">
      <alignment horizontal="center" vertical="center"/>
    </xf>
    <xf numFmtId="0" fontId="27" fillId="3" borderId="1" xfId="0" applyFont="1" applyFill="1" applyBorder="1" applyAlignment="1">
      <alignment vertical="center" wrapText="1"/>
    </xf>
    <xf numFmtId="0" fontId="27" fillId="3" borderId="3" xfId="0" applyFont="1" applyFill="1" applyBorder="1" applyAlignment="1">
      <alignment vertical="center" wrapText="1"/>
    </xf>
    <xf numFmtId="0" fontId="27" fillId="3" borderId="2" xfId="0" applyFont="1" applyFill="1" applyBorder="1" applyAlignment="1">
      <alignment vertical="center" wrapText="1"/>
    </xf>
    <xf numFmtId="0" fontId="27" fillId="0" borderId="3" xfId="0" applyFont="1" applyBorder="1" applyAlignment="1">
      <alignment vertical="center" wrapText="1"/>
    </xf>
    <xf numFmtId="0" fontId="27" fillId="0" borderId="2" xfId="0" applyFont="1" applyBorder="1" applyAlignment="1">
      <alignment vertical="center" wrapText="1"/>
    </xf>
    <xf numFmtId="0" fontId="27" fillId="3" borderId="17" xfId="0" applyFont="1" applyFill="1" applyBorder="1" applyAlignment="1">
      <alignment vertical="center" wrapText="1"/>
    </xf>
    <xf numFmtId="0" fontId="27" fillId="3" borderId="16" xfId="0" applyFont="1" applyFill="1" applyBorder="1" applyAlignment="1">
      <alignment vertical="center" wrapText="1"/>
    </xf>
    <xf numFmtId="0" fontId="27" fillId="3" borderId="18" xfId="0" applyFont="1" applyFill="1" applyBorder="1" applyAlignment="1">
      <alignment vertical="center" wrapText="1"/>
    </xf>
    <xf numFmtId="9" fontId="27" fillId="3" borderId="1" xfId="0" applyNumberFormat="1" applyFont="1" applyFill="1" applyBorder="1" applyAlignment="1">
      <alignment vertical="center" wrapText="1"/>
    </xf>
    <xf numFmtId="9" fontId="11" fillId="4" borderId="1" xfId="0" applyNumberFormat="1" applyFont="1" applyFill="1" applyBorder="1" applyAlignment="1">
      <alignment wrapText="1"/>
    </xf>
    <xf numFmtId="1" fontId="27" fillId="4" borderId="3" xfId="0" applyNumberFormat="1" applyFont="1" applyFill="1" applyBorder="1" applyAlignment="1">
      <alignment vertical="center" wrapText="1"/>
    </xf>
    <xf numFmtId="1" fontId="59" fillId="6" borderId="1" xfId="0" applyNumberFormat="1" applyFont="1" applyFill="1" applyBorder="1" applyAlignment="1">
      <alignment horizontal="right" vertical="top" wrapText="1"/>
    </xf>
    <xf numFmtId="0" fontId="59" fillId="6" borderId="1" xfId="0" applyFont="1" applyFill="1" applyBorder="1" applyAlignment="1">
      <alignment horizontal="right" vertical="top" wrapText="1"/>
    </xf>
    <xf numFmtId="0" fontId="59" fillId="4" borderId="1" xfId="0" applyFont="1" applyFill="1" applyBorder="1" applyAlignment="1">
      <alignment horizontal="right" vertical="top" wrapText="1"/>
    </xf>
    <xf numFmtId="0" fontId="12" fillId="7" borderId="1" xfId="0" applyFont="1" applyFill="1" applyBorder="1" applyAlignment="1">
      <alignment horizontal="center" wrapText="1"/>
    </xf>
    <xf numFmtId="0" fontId="36" fillId="6" borderId="0" xfId="0" applyFont="1" applyFill="1"/>
    <xf numFmtId="0" fontId="11" fillId="6" borderId="0" xfId="0" applyFont="1" applyFill="1"/>
    <xf numFmtId="0" fontId="11" fillId="6" borderId="0" xfId="0" applyFont="1" applyFill="1" applyAlignment="1">
      <alignment wrapText="1"/>
    </xf>
    <xf numFmtId="0" fontId="12" fillId="7" borderId="5" xfId="0" applyFont="1" applyFill="1" applyBorder="1" applyAlignment="1">
      <alignment horizontal="center" vertical="center" wrapText="1"/>
    </xf>
    <xf numFmtId="0" fontId="32" fillId="8" borderId="3" xfId="0" applyFont="1" applyFill="1" applyBorder="1" applyAlignment="1">
      <alignment horizontal="center" vertical="center" wrapText="1"/>
    </xf>
    <xf numFmtId="0" fontId="32" fillId="8" borderId="1" xfId="0" applyFont="1" applyFill="1" applyBorder="1" applyAlignment="1">
      <alignment horizontal="center" vertical="center" wrapText="1"/>
    </xf>
    <xf numFmtId="1" fontId="27" fillId="9" borderId="5" xfId="0" applyNumberFormat="1" applyFont="1" applyFill="1" applyBorder="1" applyAlignment="1">
      <alignment vertical="center" wrapText="1"/>
    </xf>
    <xf numFmtId="0" fontId="11" fillId="0" borderId="1" xfId="0" applyFont="1" applyBorder="1" applyAlignment="1">
      <alignment horizontal="center" vertical="center" wrapText="1"/>
    </xf>
    <xf numFmtId="164" fontId="27" fillId="9" borderId="5" xfId="2" applyNumberFormat="1" applyFont="1" applyFill="1" applyBorder="1" applyAlignment="1">
      <alignment horizontal="center" vertical="center" wrapText="1"/>
    </xf>
    <xf numFmtId="0" fontId="12" fillId="7" borderId="14" xfId="0" applyFont="1" applyFill="1" applyBorder="1" applyAlignment="1">
      <alignment horizontal="center" vertical="center" wrapText="1"/>
    </xf>
    <xf numFmtId="0" fontId="32" fillId="8" borderId="25" xfId="0" applyFont="1" applyFill="1" applyBorder="1" applyAlignment="1">
      <alignment horizontal="center" vertical="center" wrapText="1"/>
    </xf>
    <xf numFmtId="1" fontId="27" fillId="9" borderId="16" xfId="0" applyNumberFormat="1" applyFont="1" applyFill="1" applyBorder="1" applyAlignment="1">
      <alignment vertical="center" wrapText="1"/>
    </xf>
    <xf numFmtId="0" fontId="60" fillId="7" borderId="1" xfId="0" applyFont="1" applyFill="1" applyBorder="1"/>
    <xf numFmtId="0" fontId="60" fillId="7" borderId="1" xfId="0" applyFont="1" applyFill="1" applyBorder="1" applyAlignment="1">
      <alignment wrapText="1"/>
    </xf>
    <xf numFmtId="0" fontId="37" fillId="33" borderId="1" xfId="0" applyFont="1" applyFill="1" applyBorder="1"/>
    <xf numFmtId="0" fontId="61" fillId="4" borderId="0" xfId="0" applyFont="1" applyFill="1"/>
    <xf numFmtId="0" fontId="32" fillId="11" borderId="1" xfId="0" applyFont="1" applyFill="1" applyBorder="1" applyAlignment="1">
      <alignment horizontal="center" vertical="top" wrapText="1"/>
    </xf>
    <xf numFmtId="0" fontId="10" fillId="0" borderId="1" xfId="0" applyFont="1" applyFill="1" applyBorder="1" applyAlignment="1">
      <alignment horizontal="right" vertical="center" wrapText="1"/>
    </xf>
    <xf numFmtId="9" fontId="10" fillId="0" borderId="1" xfId="0" applyNumberFormat="1" applyFont="1" applyFill="1" applyBorder="1" applyAlignment="1">
      <alignment horizontal="right" vertical="center" wrapText="1"/>
    </xf>
    <xf numFmtId="1" fontId="27" fillId="0" borderId="1" xfId="0" applyNumberFormat="1" applyFont="1" applyBorder="1" applyAlignment="1">
      <alignment horizontal="right" vertical="center" wrapText="1"/>
    </xf>
    <xf numFmtId="9" fontId="27" fillId="12" borderId="1" xfId="2" applyFont="1" applyFill="1" applyBorder="1" applyAlignment="1">
      <alignment horizontal="right" vertical="center" wrapText="1"/>
    </xf>
    <xf numFmtId="0" fontId="62" fillId="4" borderId="0" xfId="0" applyFont="1" applyFill="1" applyAlignment="1">
      <alignment wrapText="1"/>
    </xf>
    <xf numFmtId="0" fontId="63" fillId="4" borderId="0" xfId="0" applyFont="1" applyFill="1"/>
    <xf numFmtId="9" fontId="37" fillId="4" borderId="0" xfId="2" applyFont="1" applyFill="1"/>
    <xf numFmtId="1" fontId="10" fillId="0" borderId="1" xfId="0" applyNumberFormat="1" applyFont="1" applyBorder="1" applyAlignment="1">
      <alignment horizontal="right" vertical="center" wrapText="1"/>
    </xf>
    <xf numFmtId="1" fontId="27" fillId="0" borderId="1" xfId="0" applyNumberFormat="1" applyFont="1" applyBorder="1"/>
    <xf numFmtId="164" fontId="11" fillId="0" borderId="1" xfId="2" applyNumberFormat="1" applyFont="1" applyFill="1" applyBorder="1" applyAlignment="1">
      <alignment horizontal="center"/>
    </xf>
    <xf numFmtId="1" fontId="11" fillId="4" borderId="1" xfId="0" applyNumberFormat="1" applyFont="1" applyFill="1" applyBorder="1" applyAlignment="1">
      <alignment horizontal="right"/>
    </xf>
    <xf numFmtId="9" fontId="27" fillId="4" borderId="1" xfId="2" applyFont="1" applyFill="1" applyBorder="1" applyAlignment="1">
      <alignment horizontal="center"/>
    </xf>
    <xf numFmtId="9" fontId="36" fillId="0" borderId="1" xfId="0" applyNumberFormat="1" applyFont="1" applyBorder="1"/>
    <xf numFmtId="9" fontId="11" fillId="0" borderId="0" xfId="0" applyNumberFormat="1" applyFont="1" applyBorder="1"/>
    <xf numFmtId="164" fontId="36" fillId="0" borderId="1" xfId="2" applyNumberFormat="1" applyFont="1" applyFill="1" applyBorder="1" applyAlignment="1">
      <alignment horizontal="center"/>
    </xf>
    <xf numFmtId="9" fontId="27" fillId="0" borderId="1" xfId="0" applyNumberFormat="1" applyFont="1" applyBorder="1"/>
    <xf numFmtId="9" fontId="36" fillId="0" borderId="1" xfId="2" applyNumberFormat="1" applyFont="1" applyFill="1" applyBorder="1" applyAlignment="1">
      <alignment horizontal="center"/>
    </xf>
    <xf numFmtId="0" fontId="27" fillId="4" borderId="0" xfId="0" applyFont="1" applyFill="1" applyAlignment="1">
      <alignment horizontal="left" vertical="center"/>
    </xf>
    <xf numFmtId="9" fontId="27" fillId="4" borderId="0" xfId="2" applyFont="1" applyFill="1" applyBorder="1" applyAlignment="1">
      <alignment horizontal="center"/>
    </xf>
    <xf numFmtId="0" fontId="36" fillId="6" borderId="1" xfId="0" applyFont="1" applyFill="1" applyBorder="1"/>
    <xf numFmtId="0" fontId="11" fillId="4" borderId="1" xfId="0" applyFont="1" applyFill="1" applyBorder="1"/>
    <xf numFmtId="0" fontId="15" fillId="4" borderId="1" xfId="0" applyFont="1" applyFill="1" applyBorder="1"/>
    <xf numFmtId="9" fontId="36" fillId="4" borderId="1" xfId="0" applyNumberFormat="1" applyFont="1" applyFill="1" applyBorder="1"/>
    <xf numFmtId="9" fontId="15" fillId="4" borderId="1" xfId="0" applyNumberFormat="1" applyFont="1" applyFill="1" applyBorder="1"/>
    <xf numFmtId="0" fontId="11" fillId="0" borderId="1" xfId="0" applyFont="1" applyBorder="1" applyAlignment="1">
      <alignment horizontal="left" vertical="center"/>
    </xf>
    <xf numFmtId="1" fontId="10" fillId="0" borderId="1" xfId="0" applyNumberFormat="1" applyFont="1" applyBorder="1" applyAlignment="1">
      <alignment horizontal="center" vertical="center" wrapText="1"/>
    </xf>
    <xf numFmtId="9" fontId="10" fillId="0" borderId="1" xfId="2" applyFont="1" applyBorder="1" applyAlignment="1">
      <alignment horizontal="center" vertical="center" wrapText="1"/>
    </xf>
    <xf numFmtId="0" fontId="62" fillId="4" borderId="0" xfId="0" applyFont="1" applyFill="1"/>
    <xf numFmtId="1" fontId="10" fillId="15" borderId="1" xfId="0" applyNumberFormat="1" applyFont="1" applyFill="1" applyBorder="1" applyAlignment="1">
      <alignment horizontal="center"/>
    </xf>
    <xf numFmtId="9" fontId="27" fillId="0" borderId="1" xfId="2" applyFont="1" applyFill="1" applyBorder="1" applyAlignment="1">
      <alignment horizontal="center"/>
    </xf>
    <xf numFmtId="0" fontId="27" fillId="3" borderId="1" xfId="0" applyFont="1" applyFill="1" applyBorder="1" applyAlignment="1">
      <alignment horizontal="left" vertical="center" wrapText="1"/>
    </xf>
    <xf numFmtId="9" fontId="27" fillId="14" borderId="1" xfId="2" applyFont="1" applyFill="1" applyBorder="1" applyAlignment="1">
      <alignment horizontal="center" vertical="center"/>
    </xf>
    <xf numFmtId="0" fontId="27" fillId="0" borderId="0" xfId="0" applyFont="1"/>
    <xf numFmtId="0" fontId="32" fillId="15" borderId="0" xfId="0" applyFont="1" applyFill="1" applyBorder="1" applyAlignment="1">
      <alignment horizontal="center" vertical="center" wrapText="1"/>
    </xf>
    <xf numFmtId="1" fontId="27" fillId="4" borderId="0" xfId="0" applyNumberFormat="1" applyFont="1" applyFill="1" applyBorder="1"/>
    <xf numFmtId="164" fontId="36" fillId="4" borderId="0" xfId="2" applyNumberFormat="1" applyFont="1" applyFill="1" applyBorder="1" applyAlignment="1">
      <alignment horizontal="center"/>
    </xf>
    <xf numFmtId="9" fontId="27" fillId="4" borderId="0" xfId="0" applyNumberFormat="1" applyFont="1" applyFill="1" applyBorder="1"/>
    <xf numFmtId="9" fontId="36" fillId="4" borderId="0" xfId="2" applyNumberFormat="1" applyFont="1" applyFill="1" applyBorder="1" applyAlignment="1">
      <alignment horizontal="center"/>
    </xf>
    <xf numFmtId="0" fontId="12" fillId="7" borderId="1" xfId="0" applyFont="1" applyFill="1" applyBorder="1" applyAlignment="1">
      <alignment horizontal="center"/>
    </xf>
    <xf numFmtId="1" fontId="27" fillId="10" borderId="0" xfId="0" applyNumberFormat="1" applyFont="1" applyFill="1" applyAlignment="1">
      <alignment wrapText="1"/>
    </xf>
    <xf numFmtId="0" fontId="32" fillId="8" borderId="29" xfId="0" applyFont="1" applyFill="1" applyBorder="1" applyAlignment="1">
      <alignment horizontal="center" vertical="center" wrapText="1"/>
    </xf>
    <xf numFmtId="0" fontId="10" fillId="33" borderId="5" xfId="0" applyFont="1" applyFill="1" applyBorder="1" applyAlignment="1">
      <alignment horizontal="left" vertical="center" wrapText="1"/>
    </xf>
    <xf numFmtId="1" fontId="10" fillId="4" borderId="5" xfId="0" applyNumberFormat="1" applyFont="1" applyFill="1" applyBorder="1" applyAlignment="1">
      <alignment horizontal="right" vertical="center" wrapText="1"/>
    </xf>
    <xf numFmtId="1" fontId="10" fillId="0" borderId="5" xfId="0" applyNumberFormat="1" applyFont="1" applyBorder="1" applyAlignment="1">
      <alignment horizontal="right"/>
    </xf>
    <xf numFmtId="1" fontId="10" fillId="0" borderId="16" xfId="0" applyNumberFormat="1" applyFont="1" applyBorder="1" applyAlignment="1">
      <alignment horizontal="right"/>
    </xf>
    <xf numFmtId="9" fontId="10" fillId="0" borderId="16" xfId="0" applyNumberFormat="1" applyFont="1" applyBorder="1" applyAlignment="1">
      <alignment horizontal="right"/>
    </xf>
    <xf numFmtId="9" fontId="10" fillId="0" borderId="5" xfId="0" applyNumberFormat="1" applyFont="1" applyBorder="1" applyAlignment="1">
      <alignment horizontal="right"/>
    </xf>
    <xf numFmtId="1" fontId="10" fillId="33" borderId="5" xfId="0" applyNumberFormat="1" applyFont="1" applyFill="1" applyBorder="1" applyAlignment="1">
      <alignment horizontal="left" vertical="center" wrapText="1"/>
    </xf>
    <xf numFmtId="1" fontId="10" fillId="6" borderId="5" xfId="0" applyNumberFormat="1" applyFont="1" applyFill="1" applyBorder="1" applyAlignment="1">
      <alignment horizontal="right"/>
    </xf>
    <xf numFmtId="1" fontId="10" fillId="6" borderId="5" xfId="2" applyNumberFormat="1" applyFont="1" applyFill="1" applyBorder="1" applyAlignment="1">
      <alignment horizontal="right"/>
    </xf>
    <xf numFmtId="1" fontId="27" fillId="0" borderId="1" xfId="0" applyNumberFormat="1" applyFont="1" applyBorder="1" applyAlignment="1">
      <alignment vertical="center" wrapText="1"/>
    </xf>
    <xf numFmtId="1" fontId="27" fillId="19" borderId="1" xfId="0" applyNumberFormat="1" applyFont="1" applyFill="1" applyBorder="1"/>
    <xf numFmtId="1" fontId="27" fillId="10" borderId="1" xfId="0" applyNumberFormat="1" applyFont="1" applyFill="1" applyBorder="1" applyAlignment="1">
      <alignment wrapText="1"/>
    </xf>
    <xf numFmtId="9" fontId="27" fillId="10" borderId="1" xfId="0" applyNumberFormat="1" applyFont="1" applyFill="1" applyBorder="1" applyAlignment="1">
      <alignment wrapText="1"/>
    </xf>
    <xf numFmtId="9" fontId="37" fillId="4" borderId="1" xfId="0" applyNumberFormat="1" applyFont="1" applyFill="1" applyBorder="1"/>
    <xf numFmtId="1" fontId="27" fillId="0" borderId="0" xfId="0" applyNumberFormat="1" applyFont="1" applyAlignment="1">
      <alignment vertical="center" wrapText="1"/>
    </xf>
    <xf numFmtId="9" fontId="27" fillId="19" borderId="8" xfId="2" applyFont="1" applyFill="1" applyBorder="1"/>
    <xf numFmtId="9" fontId="27" fillId="10" borderId="0" xfId="0" applyNumberFormat="1" applyFont="1" applyFill="1" applyAlignment="1">
      <alignment wrapText="1"/>
    </xf>
    <xf numFmtId="2" fontId="10" fillId="4" borderId="1" xfId="2" applyNumberFormat="1" applyFont="1" applyFill="1" applyBorder="1"/>
    <xf numFmtId="0" fontId="14" fillId="22" borderId="0" xfId="0" applyFont="1" applyFill="1"/>
    <xf numFmtId="0" fontId="58" fillId="22" borderId="0" xfId="0" applyFont="1" applyFill="1"/>
    <xf numFmtId="0" fontId="49" fillId="10" borderId="0" xfId="0" applyFont="1" applyFill="1"/>
    <xf numFmtId="0" fontId="32" fillId="11" borderId="1" xfId="0" applyFont="1" applyFill="1" applyBorder="1" applyAlignment="1">
      <alignment horizontal="center" wrapText="1"/>
    </xf>
    <xf numFmtId="0" fontId="10" fillId="14" borderId="1" xfId="0" applyFont="1" applyFill="1" applyBorder="1" applyAlignment="1">
      <alignment horizontal="left" vertical="top" wrapText="1"/>
    </xf>
    <xf numFmtId="9" fontId="27" fillId="15" borderId="1" xfId="2" applyFont="1" applyFill="1" applyBorder="1"/>
    <xf numFmtId="0" fontId="12" fillId="2" borderId="6" xfId="0" applyFont="1" applyFill="1" applyBorder="1" applyAlignment="1"/>
    <xf numFmtId="0" fontId="12" fillId="2" borderId="8" xfId="4" applyFont="1" applyFill="1" applyBorder="1" applyAlignment="1">
      <alignment wrapText="1"/>
    </xf>
    <xf numFmtId="0" fontId="12" fillId="2" borderId="26" xfId="4" applyFont="1" applyFill="1" applyBorder="1" applyAlignment="1">
      <alignment wrapText="1"/>
    </xf>
    <xf numFmtId="0" fontId="11" fillId="0" borderId="3" xfId="0" applyFont="1" applyBorder="1" applyAlignment="1">
      <alignment horizontal="left" vertical="top" wrapText="1"/>
    </xf>
    <xf numFmtId="3" fontId="11" fillId="0" borderId="2" xfId="0" applyNumberFormat="1" applyFont="1" applyBorder="1" applyAlignment="1">
      <alignment horizontal="right"/>
    </xf>
    <xf numFmtId="0" fontId="11" fillId="0" borderId="25" xfId="0" applyFont="1" applyBorder="1"/>
    <xf numFmtId="9" fontId="11" fillId="0" borderId="7" xfId="0" applyNumberFormat="1" applyFont="1" applyFill="1" applyBorder="1" applyAlignment="1">
      <alignment horizontal="right"/>
    </xf>
    <xf numFmtId="9" fontId="11" fillId="0" borderId="24" xfId="0" applyNumberFormat="1" applyFont="1" applyFill="1" applyBorder="1" applyAlignment="1">
      <alignment horizontal="right"/>
    </xf>
    <xf numFmtId="3" fontId="11" fillId="0" borderId="0" xfId="0" applyNumberFormat="1" applyFont="1" applyFill="1" applyBorder="1" applyAlignment="1">
      <alignment horizontal="right"/>
    </xf>
    <xf numFmtId="0" fontId="32" fillId="11" borderId="1" xfId="4" applyFont="1" applyFill="1" applyBorder="1" applyAlignment="1">
      <alignment horizontal="center" vertical="center" wrapText="1"/>
    </xf>
    <xf numFmtId="3" fontId="10" fillId="10" borderId="1" xfId="5" applyNumberFormat="1" applyFont="1" applyFill="1" applyBorder="1"/>
    <xf numFmtId="9" fontId="10" fillId="10" borderId="1" xfId="2" applyFont="1" applyFill="1" applyBorder="1" applyAlignment="1">
      <alignment vertical="top" wrapText="1"/>
    </xf>
    <xf numFmtId="3" fontId="10" fillId="10" borderId="1" xfId="0" applyNumberFormat="1" applyFont="1" applyFill="1" applyBorder="1" applyAlignment="1">
      <alignment horizontal="right"/>
    </xf>
    <xf numFmtId="166" fontId="10" fillId="10" borderId="1" xfId="0" applyNumberFormat="1" applyFont="1" applyFill="1" applyBorder="1"/>
    <xf numFmtId="3" fontId="49" fillId="10" borderId="0" xfId="0" applyNumberFormat="1" applyFont="1" applyFill="1"/>
    <xf numFmtId="9" fontId="49" fillId="10" borderId="0" xfId="0" applyNumberFormat="1" applyFont="1" applyFill="1"/>
    <xf numFmtId="166" fontId="49" fillId="10" borderId="0" xfId="0" applyNumberFormat="1" applyFont="1" applyFill="1"/>
    <xf numFmtId="0" fontId="15" fillId="0" borderId="0" xfId="0" applyFont="1"/>
    <xf numFmtId="9" fontId="49" fillId="10" borderId="0" xfId="2" applyFont="1" applyFill="1"/>
    <xf numFmtId="10" fontId="49" fillId="10" borderId="0" xfId="2" applyNumberFormat="1" applyFont="1" applyFill="1"/>
    <xf numFmtId="0" fontId="49" fillId="15" borderId="0" xfId="0" applyFont="1" applyFill="1"/>
    <xf numFmtId="3" fontId="11" fillId="10" borderId="1" xfId="0" applyNumberFormat="1" applyFont="1" applyFill="1" applyBorder="1"/>
    <xf numFmtId="0" fontId="12" fillId="24" borderId="1" xfId="0" applyFont="1" applyFill="1" applyBorder="1" applyAlignment="1">
      <alignment wrapText="1"/>
    </xf>
    <xf numFmtId="3" fontId="11" fillId="4" borderId="1" xfId="0" applyNumberFormat="1" applyFont="1" applyFill="1" applyBorder="1" applyAlignment="1">
      <alignment horizontal="right"/>
    </xf>
    <xf numFmtId="9" fontId="27" fillId="10" borderId="1" xfId="2" applyFont="1" applyFill="1" applyBorder="1" applyAlignment="1">
      <alignment horizontal="right"/>
    </xf>
    <xf numFmtId="0" fontId="11" fillId="10" borderId="1" xfId="0" applyFont="1" applyFill="1" applyBorder="1"/>
    <xf numFmtId="9" fontId="10" fillId="15" borderId="1" xfId="2" applyFont="1" applyFill="1" applyBorder="1" applyAlignment="1">
      <alignment horizontal="right"/>
    </xf>
    <xf numFmtId="0" fontId="10" fillId="15" borderId="1" xfId="0" applyFont="1" applyFill="1" applyBorder="1" applyAlignment="1">
      <alignment wrapText="1"/>
    </xf>
    <xf numFmtId="9" fontId="10" fillId="4" borderId="1" xfId="0" applyNumberFormat="1" applyFont="1" applyFill="1" applyBorder="1"/>
    <xf numFmtId="9" fontId="27" fillId="10" borderId="0" xfId="2" applyFont="1" applyFill="1" applyBorder="1" applyAlignment="1">
      <alignment horizontal="right"/>
    </xf>
    <xf numFmtId="9" fontId="27" fillId="0" borderId="1" xfId="2" applyFont="1" applyBorder="1" applyAlignment="1">
      <alignment horizontal="right"/>
    </xf>
    <xf numFmtId="0" fontId="12" fillId="4" borderId="0" xfId="0" applyFont="1" applyFill="1" applyAlignment="1">
      <alignment horizontal="left" vertical="center" wrapText="1"/>
    </xf>
    <xf numFmtId="3" fontId="10" fillId="4" borderId="0" xfId="0" applyNumberFormat="1" applyFont="1" applyFill="1" applyAlignment="1">
      <alignment vertical="center" wrapText="1"/>
    </xf>
    <xf numFmtId="164" fontId="10" fillId="0" borderId="1" xfId="0" applyNumberFormat="1" applyFont="1" applyBorder="1" applyAlignment="1">
      <alignment vertical="center" wrapText="1"/>
    </xf>
    <xf numFmtId="0" fontId="42" fillId="4" borderId="0" xfId="3" applyFont="1" applyFill="1"/>
    <xf numFmtId="0" fontId="12" fillId="2" borderId="2" xfId="0" applyFont="1" applyFill="1" applyBorder="1" applyAlignment="1">
      <alignment horizontal="left" vertical="center" wrapText="1"/>
    </xf>
    <xf numFmtId="0" fontId="15" fillId="0" borderId="0" xfId="0" applyFont="1" applyAlignment="1">
      <alignment horizontal="left"/>
    </xf>
    <xf numFmtId="0" fontId="14" fillId="4" borderId="0" xfId="0" applyFont="1" applyFill="1" applyAlignment="1">
      <alignment horizontal="left"/>
    </xf>
    <xf numFmtId="0" fontId="64" fillId="0" borderId="0" xfId="0" applyFont="1" applyAlignment="1">
      <alignment vertical="center"/>
    </xf>
    <xf numFmtId="0" fontId="27" fillId="6" borderId="1" xfId="0" applyFont="1" applyFill="1" applyBorder="1" applyAlignment="1">
      <alignment vertical="center" wrapText="1"/>
    </xf>
    <xf numFmtId="3" fontId="11" fillId="4" borderId="1" xfId="0" applyNumberFormat="1" applyFont="1" applyFill="1" applyBorder="1"/>
    <xf numFmtId="0" fontId="42" fillId="0" borderId="0" xfId="3" applyFont="1" applyAlignment="1">
      <alignment vertical="center"/>
    </xf>
    <xf numFmtId="0" fontId="10" fillId="4" borderId="0" xfId="0" applyFont="1" applyFill="1" applyAlignment="1">
      <alignment horizontal="center" vertical="center" wrapText="1"/>
    </xf>
    <xf numFmtId="9" fontId="11" fillId="0" borderId="0" xfId="2" applyFont="1" applyFill="1" applyBorder="1"/>
    <xf numFmtId="0" fontId="32" fillId="4" borderId="0" xfId="0" applyFont="1" applyFill="1" applyBorder="1" applyAlignment="1">
      <alignment horizontal="center" vertical="center" wrapText="1"/>
    </xf>
    <xf numFmtId="0" fontId="27" fillId="4" borderId="0" xfId="0" applyFont="1" applyFill="1" applyBorder="1" applyAlignment="1">
      <alignment horizontal="left" vertical="center"/>
    </xf>
    <xf numFmtId="1" fontId="10" fillId="4" borderId="0" xfId="2" applyNumberFormat="1" applyFont="1" applyFill="1" applyBorder="1" applyAlignment="1">
      <alignment horizontal="center" vertical="center" wrapText="1"/>
    </xf>
    <xf numFmtId="9" fontId="27" fillId="10" borderId="1" xfId="0" applyNumberFormat="1" applyFont="1" applyFill="1" applyBorder="1"/>
    <xf numFmtId="0" fontId="12" fillId="4" borderId="0" xfId="0" applyFont="1" applyFill="1" applyAlignment="1">
      <alignment wrapText="1"/>
    </xf>
    <xf numFmtId="0" fontId="32" fillId="11" borderId="2" xfId="0" applyFont="1" applyFill="1" applyBorder="1" applyAlignment="1">
      <alignment horizontal="center"/>
    </xf>
    <xf numFmtId="0" fontId="27" fillId="10" borderId="2" xfId="0" applyFont="1" applyFill="1" applyBorder="1"/>
    <xf numFmtId="0" fontId="12" fillId="15" borderId="10" xfId="0" applyFont="1" applyFill="1" applyBorder="1" applyAlignment="1"/>
    <xf numFmtId="9" fontId="27" fillId="15" borderId="10" xfId="0" applyNumberFormat="1" applyFont="1" applyFill="1" applyBorder="1"/>
    <xf numFmtId="0" fontId="27" fillId="15" borderId="10" xfId="0" applyFont="1" applyFill="1" applyBorder="1"/>
    <xf numFmtId="9" fontId="27" fillId="10" borderId="2" xfId="0" applyNumberFormat="1" applyFont="1" applyFill="1" applyBorder="1"/>
    <xf numFmtId="9" fontId="26" fillId="4" borderId="1" xfId="0" applyNumberFormat="1" applyFont="1" applyFill="1" applyBorder="1"/>
    <xf numFmtId="4" fontId="17" fillId="4" borderId="10" xfId="0" applyNumberFormat="1" applyFont="1" applyFill="1" applyBorder="1" applyAlignment="1">
      <alignment wrapText="1"/>
    </xf>
    <xf numFmtId="1" fontId="3" fillId="4" borderId="10" xfId="0" applyNumberFormat="1" applyFont="1" applyFill="1" applyBorder="1"/>
    <xf numFmtId="9" fontId="3" fillId="4" borderId="10" xfId="0" applyNumberFormat="1" applyFont="1" applyFill="1" applyBorder="1"/>
    <xf numFmtId="0" fontId="10" fillId="33" borderId="5" xfId="0" applyFont="1" applyFill="1" applyBorder="1" applyAlignment="1">
      <alignment wrapText="1"/>
    </xf>
    <xf numFmtId="1" fontId="10" fillId="4" borderId="5" xfId="0" applyNumberFormat="1" applyFont="1" applyFill="1" applyBorder="1" applyAlignment="1">
      <alignment wrapText="1"/>
    </xf>
    <xf numFmtId="1" fontId="10" fillId="0" borderId="5" xfId="0" applyNumberFormat="1" applyFont="1" applyBorder="1" applyAlignment="1"/>
    <xf numFmtId="9" fontId="10" fillId="0" borderId="5" xfId="0" applyNumberFormat="1" applyFont="1" applyBorder="1" applyAlignment="1"/>
    <xf numFmtId="0" fontId="32" fillId="8" borderId="2" xfId="0" applyFont="1" applyFill="1" applyBorder="1" applyAlignment="1">
      <alignment horizontal="center" vertical="center" wrapText="1"/>
    </xf>
    <xf numFmtId="1" fontId="10" fillId="0" borderId="18" xfId="0" applyNumberFormat="1" applyFont="1" applyBorder="1" applyAlignment="1">
      <alignment horizontal="right"/>
    </xf>
    <xf numFmtId="1" fontId="10" fillId="0" borderId="11" xfId="0" applyNumberFormat="1" applyFont="1" applyBorder="1" applyAlignment="1">
      <alignment horizontal="right"/>
    </xf>
    <xf numFmtId="0" fontId="32" fillId="11" borderId="1" xfId="0" applyFont="1" applyFill="1" applyBorder="1"/>
    <xf numFmtId="0" fontId="10" fillId="3" borderId="2" xfId="0" applyFont="1" applyFill="1" applyBorder="1"/>
    <xf numFmtId="0" fontId="10" fillId="14" borderId="1" xfId="0" applyFont="1" applyFill="1" applyBorder="1"/>
    <xf numFmtId="1" fontId="10" fillId="4" borderId="1" xfId="0" applyNumberFormat="1" applyFont="1" applyFill="1" applyBorder="1"/>
    <xf numFmtId="43" fontId="37" fillId="4" borderId="0" xfId="0" applyNumberFormat="1" applyFont="1" applyFill="1"/>
    <xf numFmtId="0" fontId="12" fillId="2" borderId="1" xfId="0" applyFont="1" applyFill="1" applyBorder="1" applyAlignment="1">
      <alignment horizontal="center" vertical="center"/>
    </xf>
    <xf numFmtId="0" fontId="17" fillId="2" borderId="1" xfId="0" applyFont="1" applyFill="1" applyBorder="1" applyAlignment="1">
      <alignment horizontal="left" vertical="center" wrapText="1"/>
    </xf>
    <xf numFmtId="164" fontId="11" fillId="4" borderId="0" xfId="0" applyNumberFormat="1" applyFont="1" applyFill="1" applyBorder="1"/>
    <xf numFmtId="0" fontId="32" fillId="4" borderId="10" xfId="0" applyFont="1" applyFill="1" applyBorder="1" applyAlignment="1">
      <alignment horizontal="center" vertical="center" wrapText="1"/>
    </xf>
    <xf numFmtId="1" fontId="11" fillId="4" borderId="10" xfId="0" applyNumberFormat="1" applyFont="1" applyFill="1" applyBorder="1" applyAlignment="1">
      <alignment horizontal="center" vertical="center"/>
    </xf>
    <xf numFmtId="164" fontId="11" fillId="4" borderId="1" xfId="0" applyNumberFormat="1" applyFont="1" applyFill="1" applyBorder="1" applyAlignment="1">
      <alignment vertical="center" wrapText="1"/>
    </xf>
    <xf numFmtId="0" fontId="12" fillId="7" borderId="1" xfId="0" applyFont="1" applyFill="1" applyBorder="1" applyAlignment="1">
      <alignment horizontal="center" vertical="center"/>
    </xf>
    <xf numFmtId="0" fontId="10" fillId="0" borderId="0" xfId="3" applyFont="1" applyAlignment="1">
      <alignment vertical="center"/>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9" fillId="4" borderId="1" xfId="0" applyFont="1" applyFill="1" applyBorder="1" applyAlignment="1">
      <alignment horizontal="left" vertical="center"/>
    </xf>
    <xf numFmtId="1" fontId="13" fillId="12" borderId="1" xfId="2" applyNumberFormat="1" applyFont="1" applyFill="1" applyBorder="1" applyAlignment="1">
      <alignment horizontal="center" vertical="center" wrapText="1"/>
    </xf>
    <xf numFmtId="1" fontId="13" fillId="12" borderId="2" xfId="2" applyNumberFormat="1" applyFont="1" applyFill="1" applyBorder="1" applyAlignment="1">
      <alignment horizontal="center" vertical="center" wrapText="1"/>
    </xf>
    <xf numFmtId="0" fontId="40" fillId="11" borderId="1" xfId="0" applyFont="1" applyFill="1" applyBorder="1" applyAlignment="1">
      <alignment horizontal="center" vertical="center" wrapText="1"/>
    </xf>
    <xf numFmtId="0" fontId="12" fillId="2" borderId="1" xfId="0" applyFont="1" applyFill="1" applyBorder="1" applyAlignment="1">
      <alignment horizontal="center" vertical="top" wrapText="1"/>
    </xf>
    <xf numFmtId="1" fontId="27" fillId="15" borderId="0" xfId="0" applyNumberFormat="1" applyFont="1" applyFill="1" applyBorder="1" applyAlignment="1">
      <alignment vertical="center" wrapText="1"/>
    </xf>
    <xf numFmtId="0" fontId="22" fillId="0" borderId="0" xfId="0" applyFont="1"/>
    <xf numFmtId="0" fontId="17" fillId="2" borderId="1" xfId="0" applyFont="1" applyFill="1" applyBorder="1" applyAlignment="1">
      <alignment horizontal="center" vertical="center"/>
    </xf>
    <xf numFmtId="0" fontId="19" fillId="3" borderId="1" xfId="0" applyFont="1" applyFill="1" applyBorder="1" applyAlignment="1">
      <alignment horizontal="left" vertical="center"/>
    </xf>
    <xf numFmtId="9" fontId="27" fillId="9" borderId="5" xfId="2" applyNumberFormat="1" applyFont="1" applyFill="1" applyBorder="1" applyAlignment="1">
      <alignment horizontal="center" vertical="center" wrapText="1"/>
    </xf>
    <xf numFmtId="9" fontId="32" fillId="8" borderId="7" xfId="0" applyNumberFormat="1" applyFont="1" applyFill="1" applyBorder="1" applyAlignment="1">
      <alignment horizontal="center" vertical="center" wrapText="1"/>
    </xf>
    <xf numFmtId="9" fontId="11" fillId="0" borderId="5" xfId="0" applyNumberFormat="1" applyFont="1" applyBorder="1" applyAlignment="1">
      <alignment horizontal="center"/>
    </xf>
    <xf numFmtId="9" fontId="11" fillId="0" borderId="5" xfId="0" applyNumberFormat="1" applyFont="1" applyBorder="1" applyAlignment="1">
      <alignment horizontal="center" vertical="center" wrapText="1"/>
    </xf>
    <xf numFmtId="9" fontId="37" fillId="0" borderId="1" xfId="0" applyNumberFormat="1" applyFont="1" applyBorder="1"/>
    <xf numFmtId="9" fontId="11" fillId="0" borderId="1" xfId="2" applyNumberFormat="1" applyFont="1" applyFill="1" applyBorder="1"/>
    <xf numFmtId="9" fontId="11" fillId="0" borderId="2" xfId="2" applyNumberFormat="1" applyFont="1" applyFill="1" applyBorder="1"/>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2" fillId="2" borderId="0" xfId="0" applyFont="1" applyFill="1" applyAlignment="1">
      <alignment horizontal="center" wrapText="1"/>
    </xf>
    <xf numFmtId="0" fontId="10" fillId="0" borderId="1" xfId="0" applyFont="1" applyBorder="1" applyAlignment="1">
      <alignment vertical="center" wrapText="1"/>
    </xf>
    <xf numFmtId="0" fontId="12" fillId="2" borderId="1" xfId="0" applyFont="1" applyFill="1" applyBorder="1" applyAlignment="1">
      <alignment horizontal="center" vertical="center"/>
    </xf>
    <xf numFmtId="0" fontId="65" fillId="4" borderId="0" xfId="0" applyFont="1" applyFill="1" applyBorder="1" applyAlignment="1">
      <alignment vertical="center"/>
    </xf>
    <xf numFmtId="0" fontId="65" fillId="4" borderId="0" xfId="0" applyFont="1" applyFill="1" applyBorder="1" applyAlignment="1">
      <alignment horizontal="center" vertical="center"/>
    </xf>
    <xf numFmtId="0" fontId="65" fillId="4" borderId="0" xfId="0" applyFont="1" applyFill="1" applyBorder="1" applyAlignment="1">
      <alignment vertical="center" wrapText="1"/>
    </xf>
    <xf numFmtId="0" fontId="65" fillId="4" borderId="0" xfId="0" applyFont="1" applyFill="1" applyBorder="1" applyAlignment="1">
      <alignment horizontal="center" vertical="center" wrapText="1"/>
    </xf>
    <xf numFmtId="0" fontId="66" fillId="4" borderId="0" xfId="0" applyFont="1" applyFill="1" applyBorder="1" applyAlignment="1">
      <alignment vertical="center" wrapText="1"/>
    </xf>
    <xf numFmtId="0" fontId="11" fillId="4" borderId="1" xfId="0" applyNumberFormat="1" applyFont="1" applyFill="1" applyBorder="1"/>
    <xf numFmtId="49" fontId="11" fillId="4" borderId="1" xfId="0" applyNumberFormat="1" applyFont="1" applyFill="1" applyBorder="1" applyAlignment="1">
      <alignment horizontal="right"/>
    </xf>
    <xf numFmtId="0" fontId="12" fillId="2" borderId="1" xfId="0" applyFont="1" applyFill="1" applyBorder="1" applyAlignment="1">
      <alignment vertical="top"/>
    </xf>
    <xf numFmtId="0" fontId="32" fillId="11" borderId="1" xfId="0" applyFont="1" applyFill="1" applyBorder="1" applyAlignment="1">
      <alignment vertical="top" wrapText="1"/>
    </xf>
    <xf numFmtId="9" fontId="32" fillId="11" borderId="1" xfId="0" applyNumberFormat="1" applyFont="1" applyFill="1" applyBorder="1" applyAlignment="1">
      <alignment vertical="top" wrapText="1"/>
    </xf>
    <xf numFmtId="0" fontId="12" fillId="4" borderId="0" xfId="0" applyFont="1" applyFill="1" applyBorder="1" applyAlignment="1">
      <alignment horizontal="center" vertical="center" wrapText="1"/>
    </xf>
    <xf numFmtId="9" fontId="11" fillId="4" borderId="0" xfId="0" applyNumberFormat="1" applyFont="1" applyFill="1" applyBorder="1" applyAlignment="1">
      <alignment wrapText="1"/>
    </xf>
    <xf numFmtId="1" fontId="59" fillId="4" borderId="0" xfId="0" applyNumberFormat="1" applyFont="1" applyFill="1" applyBorder="1" applyAlignment="1">
      <alignment horizontal="right" vertical="top" wrapText="1"/>
    </xf>
    <xf numFmtId="0" fontId="59" fillId="4" borderId="0" xfId="0" applyFont="1" applyFill="1" applyBorder="1" applyAlignment="1">
      <alignment horizontal="right" vertical="top" wrapText="1"/>
    </xf>
    <xf numFmtId="0" fontId="15" fillId="0" borderId="0" xfId="0" applyFont="1" applyAlignment="1">
      <alignment horizontal="left" vertical="center"/>
    </xf>
    <xf numFmtId="0" fontId="40" fillId="35" borderId="1" xfId="0" applyFont="1" applyFill="1" applyBorder="1" applyAlignment="1">
      <alignment vertical="center"/>
    </xf>
    <xf numFmtId="0" fontId="40" fillId="35" borderId="1" xfId="0" applyFont="1" applyFill="1" applyBorder="1" applyAlignment="1">
      <alignment vertical="center" wrapText="1"/>
    </xf>
    <xf numFmtId="0" fontId="27" fillId="0" borderId="1" xfId="0" applyFont="1" applyBorder="1" applyAlignment="1">
      <alignment vertical="top" wrapText="1"/>
    </xf>
    <xf numFmtId="0" fontId="27" fillId="0" borderId="1" xfId="0" applyFont="1" applyBorder="1" applyAlignment="1">
      <alignment horizontal="right" vertical="top"/>
    </xf>
    <xf numFmtId="0" fontId="27" fillId="0" borderId="1" xfId="0" applyFont="1" applyBorder="1" applyAlignment="1">
      <alignment horizontal="right" vertical="top" wrapText="1"/>
    </xf>
    <xf numFmtId="0" fontId="11" fillId="0" borderId="1" xfId="0" applyFont="1" applyBorder="1" applyAlignment="1">
      <alignment horizontal="right" vertical="top"/>
    </xf>
    <xf numFmtId="0" fontId="11" fillId="0" borderId="0" xfId="0" applyFont="1" applyBorder="1"/>
    <xf numFmtId="0" fontId="60" fillId="2" borderId="1" xfId="0" applyFont="1" applyFill="1" applyBorder="1" applyAlignment="1">
      <alignment wrapText="1"/>
    </xf>
    <xf numFmtId="0" fontId="60" fillId="2" borderId="1" xfId="0" applyFont="1" applyFill="1" applyBorder="1"/>
    <xf numFmtId="0" fontId="37" fillId="0" borderId="1" xfId="0" applyFont="1" applyBorder="1" applyAlignment="1">
      <alignment wrapText="1"/>
    </xf>
    <xf numFmtId="1" fontId="10" fillId="4" borderId="0" xfId="0" applyNumberFormat="1" applyFont="1" applyFill="1" applyBorder="1" applyAlignment="1" applyProtection="1">
      <alignment horizontal="right"/>
      <protection locked="0"/>
    </xf>
    <xf numFmtId="0" fontId="10" fillId="4" borderId="0" xfId="0" applyFont="1" applyFill="1" applyBorder="1"/>
    <xf numFmtId="1" fontId="3" fillId="4" borderId="1" xfId="0" applyNumberFormat="1" applyFont="1" applyFill="1" applyBorder="1" applyAlignment="1">
      <alignment horizontal="right" vertical="center" indent="1"/>
    </xf>
    <xf numFmtId="166" fontId="3" fillId="4" borderId="1" xfId="0" applyNumberFormat="1" applyFont="1" applyFill="1" applyBorder="1" applyAlignment="1">
      <alignment horizontal="right" indent="1"/>
    </xf>
    <xf numFmtId="3" fontId="10" fillId="13" borderId="1" xfId="0" applyNumberFormat="1" applyFont="1" applyFill="1" applyBorder="1" applyAlignment="1">
      <alignment vertical="center"/>
    </xf>
    <xf numFmtId="3" fontId="10" fillId="13" borderId="1" xfId="0" applyNumberFormat="1" applyFont="1" applyFill="1" applyBorder="1" applyAlignment="1">
      <alignment vertical="center" wrapText="1"/>
    </xf>
    <xf numFmtId="3" fontId="13" fillId="13" borderId="1" xfId="0" applyNumberFormat="1" applyFont="1" applyFill="1" applyBorder="1" applyAlignment="1">
      <alignment vertical="center" wrapText="1"/>
    </xf>
    <xf numFmtId="0" fontId="13" fillId="13" borderId="1" xfId="0" applyFont="1" applyFill="1" applyBorder="1" applyAlignment="1">
      <alignment vertical="center" wrapText="1"/>
    </xf>
    <xf numFmtId="0" fontId="14" fillId="31" borderId="1" xfId="0" applyFont="1" applyFill="1" applyBorder="1" applyAlignment="1">
      <alignment vertical="center" wrapText="1"/>
    </xf>
    <xf numFmtId="0" fontId="14" fillId="31" borderId="1" xfId="0" applyFont="1" applyFill="1" applyBorder="1" applyAlignment="1">
      <alignment horizontal="center" vertical="center" wrapText="1"/>
    </xf>
    <xf numFmtId="6" fontId="10" fillId="4" borderId="1" xfId="0" applyNumberFormat="1" applyFont="1" applyFill="1" applyBorder="1" applyAlignment="1">
      <alignment vertical="center" wrapText="1"/>
    </xf>
    <xf numFmtId="0" fontId="14" fillId="2" borderId="1" xfId="0" applyFont="1" applyFill="1" applyBorder="1" applyAlignment="1">
      <alignment vertical="center" wrapText="1"/>
    </xf>
    <xf numFmtId="9" fontId="11" fillId="7" borderId="1" xfId="0" applyNumberFormat="1" applyFont="1" applyFill="1" applyBorder="1"/>
    <xf numFmtId="0" fontId="11" fillId="4" borderId="1" xfId="0" applyFont="1" applyFill="1" applyBorder="1" applyAlignment="1">
      <alignment horizontal="right" indent="1"/>
    </xf>
    <xf numFmtId="6" fontId="11" fillId="0" borderId="1" xfId="0" applyNumberFormat="1" applyFont="1" applyBorder="1"/>
    <xf numFmtId="0" fontId="14" fillId="2" borderId="1" xfId="0" applyFont="1" applyFill="1" applyBorder="1" applyAlignment="1">
      <alignment horizontal="center" vertical="top"/>
    </xf>
    <xf numFmtId="0" fontId="67" fillId="2" borderId="1" xfId="0" applyFont="1" applyFill="1" applyBorder="1" applyAlignment="1">
      <alignment horizontal="center" vertical="top" wrapText="1"/>
    </xf>
    <xf numFmtId="0" fontId="10" fillId="4" borderId="19" xfId="0" applyFont="1" applyFill="1" applyBorder="1" applyAlignment="1">
      <alignment vertical="center"/>
    </xf>
    <xf numFmtId="3" fontId="10" fillId="4" borderId="19" xfId="0" applyNumberFormat="1" applyFont="1" applyFill="1" applyBorder="1" applyAlignment="1">
      <alignment horizontal="right" vertical="center"/>
    </xf>
    <xf numFmtId="9" fontId="10" fillId="4" borderId="19" xfId="9" applyFont="1" applyFill="1" applyBorder="1" applyAlignment="1">
      <alignment horizontal="right" vertical="center"/>
    </xf>
    <xf numFmtId="1" fontId="10" fillId="4" borderId="19" xfId="0" applyNumberFormat="1" applyFont="1" applyFill="1" applyBorder="1" applyAlignment="1">
      <alignment horizontal="right" vertical="center"/>
    </xf>
    <xf numFmtId="0" fontId="15" fillId="4" borderId="19" xfId="0" applyFont="1" applyFill="1" applyBorder="1" applyAlignment="1">
      <alignment vertical="center"/>
    </xf>
    <xf numFmtId="3" fontId="15" fillId="4" borderId="19" xfId="0" applyNumberFormat="1" applyFont="1" applyFill="1" applyBorder="1" applyAlignment="1">
      <alignment horizontal="right" vertical="center"/>
    </xf>
    <xf numFmtId="9" fontId="15" fillId="4" borderId="19" xfId="9" applyFont="1" applyFill="1" applyBorder="1" applyAlignment="1">
      <alignment horizontal="right" vertical="center"/>
    </xf>
    <xf numFmtId="1" fontId="15" fillId="4" borderId="19" xfId="0" applyNumberFormat="1" applyFont="1" applyFill="1" applyBorder="1" applyAlignment="1">
      <alignment horizontal="right" vertical="center"/>
    </xf>
    <xf numFmtId="9" fontId="27" fillId="6" borderId="1" xfId="0" applyNumberFormat="1" applyFont="1" applyFill="1" applyBorder="1" applyAlignment="1">
      <alignment horizontal="right" vertical="center"/>
    </xf>
    <xf numFmtId="1" fontId="27" fillId="9" borderId="0" xfId="0" applyNumberFormat="1" applyFont="1" applyFill="1" applyBorder="1" applyAlignment="1">
      <alignment vertical="center" wrapText="1"/>
    </xf>
    <xf numFmtId="0" fontId="12" fillId="7" borderId="9" xfId="0" applyFont="1" applyFill="1" applyBorder="1" applyAlignment="1">
      <alignment wrapText="1"/>
    </xf>
    <xf numFmtId="164" fontId="11" fillId="0" borderId="1" xfId="0" applyNumberFormat="1" applyFont="1" applyBorder="1"/>
    <xf numFmtId="0" fontId="36" fillId="4" borderId="0" xfId="0" applyFont="1" applyFill="1" applyBorder="1"/>
    <xf numFmtId="0" fontId="11" fillId="33" borderId="1" xfId="0" applyFont="1" applyFill="1" applyBorder="1" applyAlignment="1">
      <alignment wrapText="1"/>
    </xf>
    <xf numFmtId="0" fontId="12" fillId="7" borderId="1" xfId="0" applyFont="1" applyFill="1" applyBorder="1"/>
    <xf numFmtId="0" fontId="12" fillId="2" borderId="1" xfId="0" applyFont="1" applyFill="1" applyBorder="1" applyAlignment="1">
      <alignment horizontal="center" vertical="center" wrapText="1"/>
    </xf>
    <xf numFmtId="0" fontId="12" fillId="2" borderId="1" xfId="0" applyFont="1" applyFill="1" applyBorder="1" applyAlignment="1">
      <alignment horizontal="center" wrapText="1"/>
    </xf>
    <xf numFmtId="0" fontId="3" fillId="4" borderId="0" xfId="0" applyFont="1" applyFill="1" applyBorder="1" applyAlignment="1">
      <alignment wrapText="1"/>
    </xf>
    <xf numFmtId="10" fontId="11" fillId="0" borderId="1" xfId="2" applyNumberFormat="1" applyFont="1" applyFill="1" applyBorder="1"/>
    <xf numFmtId="3" fontId="11" fillId="4" borderId="0" xfId="0" applyNumberFormat="1" applyFont="1" applyFill="1" applyBorder="1"/>
    <xf numFmtId="9" fontId="11" fillId="4" borderId="0" xfId="0" applyNumberFormat="1" applyFont="1" applyFill="1" applyBorder="1"/>
    <xf numFmtId="0" fontId="12" fillId="4" borderId="0" xfId="0" applyFont="1" applyFill="1" applyBorder="1" applyAlignment="1">
      <alignment horizontal="center" wrapText="1"/>
    </xf>
    <xf numFmtId="10" fontId="11" fillId="4" borderId="1" xfId="2" applyNumberFormat="1" applyFont="1" applyFill="1" applyBorder="1"/>
    <xf numFmtId="10" fontId="11" fillId="4" borderId="1" xfId="0" applyNumberFormat="1" applyFont="1" applyFill="1" applyBorder="1"/>
    <xf numFmtId="0" fontId="32" fillId="15" borderId="1" xfId="0" applyFont="1" applyFill="1" applyBorder="1" applyAlignment="1">
      <alignment horizontal="center" vertical="center" wrapText="1"/>
    </xf>
    <xf numFmtId="0" fontId="10" fillId="4" borderId="2" xfId="0" applyFont="1" applyFill="1" applyBorder="1"/>
    <xf numFmtId="0" fontId="10" fillId="15" borderId="1" xfId="0" applyFont="1" applyFill="1" applyBorder="1"/>
    <xf numFmtId="0" fontId="10" fillId="4" borderId="1" xfId="0" applyFont="1" applyFill="1" applyBorder="1"/>
    <xf numFmtId="0" fontId="32" fillId="24" borderId="1" xfId="0" applyFont="1" applyFill="1" applyBorder="1" applyAlignment="1">
      <alignment horizontal="center" vertical="center" wrapText="1"/>
    </xf>
    <xf numFmtId="0" fontId="32" fillId="24" borderId="1" xfId="0" applyFont="1" applyFill="1" applyBorder="1"/>
    <xf numFmtId="0" fontId="32" fillId="24" borderId="1" xfId="0" applyFont="1" applyFill="1" applyBorder="1" applyAlignment="1">
      <alignment horizontal="center" wrapText="1"/>
    </xf>
    <xf numFmtId="0" fontId="25" fillId="4" borderId="0" xfId="0" applyFont="1" applyFill="1"/>
    <xf numFmtId="2" fontId="10" fillId="4" borderId="0" xfId="2" applyNumberFormat="1" applyFont="1" applyFill="1" applyBorder="1"/>
    <xf numFmtId="0" fontId="39" fillId="0" borderId="0" xfId="0" applyFont="1" applyAlignment="1">
      <alignment vertical="center" wrapText="1"/>
    </xf>
    <xf numFmtId="0" fontId="38" fillId="4" borderId="0" xfId="3" applyFont="1" applyFill="1" applyAlignment="1">
      <alignment vertical="center" wrapText="1"/>
    </xf>
    <xf numFmtId="0" fontId="12" fillId="2" borderId="1" xfId="0" applyFont="1" applyFill="1" applyBorder="1" applyAlignment="1">
      <alignment horizontal="center" vertical="center" wrapText="1"/>
    </xf>
    <xf numFmtId="0" fontId="12" fillId="4" borderId="0" xfId="0" applyFont="1" applyFill="1" applyAlignment="1">
      <alignment horizontal="center" vertical="center" wrapText="1"/>
    </xf>
    <xf numFmtId="0" fontId="14" fillId="2"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38" fillId="0" borderId="28" xfId="3" applyFont="1" applyBorder="1" applyAlignment="1">
      <alignment horizontal="left"/>
    </xf>
    <xf numFmtId="0" fontId="12" fillId="2" borderId="14"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1" fillId="21" borderId="5" xfId="0" applyFont="1" applyFill="1" applyBorder="1" applyAlignment="1">
      <alignment horizontal="center" vertical="center"/>
    </xf>
    <xf numFmtId="0" fontId="11" fillId="25" borderId="5" xfId="0" applyFont="1" applyFill="1" applyBorder="1" applyAlignment="1">
      <alignment horizontal="center" vertical="center"/>
    </xf>
    <xf numFmtId="0" fontId="38" fillId="0" borderId="11" xfId="3" applyFont="1" applyBorder="1" applyAlignment="1">
      <alignment horizontal="left"/>
    </xf>
    <xf numFmtId="0" fontId="38" fillId="0" borderId="12" xfId="3" applyFont="1" applyBorder="1" applyAlignment="1">
      <alignment horizontal="left"/>
    </xf>
    <xf numFmtId="0" fontId="38" fillId="0" borderId="13" xfId="3" applyFont="1" applyBorder="1" applyAlignment="1">
      <alignment horizontal="left"/>
    </xf>
    <xf numFmtId="0" fontId="28" fillId="0" borderId="11" xfId="3" applyBorder="1" applyAlignment="1">
      <alignment horizontal="left"/>
    </xf>
    <xf numFmtId="0" fontId="28" fillId="0" borderId="12" xfId="3" applyBorder="1" applyAlignment="1">
      <alignment horizontal="left"/>
    </xf>
    <xf numFmtId="0" fontId="28" fillId="0" borderId="13" xfId="3" applyBorder="1" applyAlignment="1">
      <alignment horizontal="left"/>
    </xf>
    <xf numFmtId="0" fontId="36" fillId="4" borderId="0" xfId="0" applyFont="1" applyFill="1" applyAlignment="1">
      <alignment horizontal="left"/>
    </xf>
    <xf numFmtId="0" fontId="14" fillId="2" borderId="2"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1" fillId="4" borderId="30" xfId="0" applyFont="1" applyFill="1" applyBorder="1" applyAlignment="1">
      <alignment wrapText="1"/>
    </xf>
    <xf numFmtId="0" fontId="0" fillId="0" borderId="30" xfId="0" applyBorder="1" applyAlignment="1"/>
    <xf numFmtId="0" fontId="17" fillId="2" borderId="2"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49" fillId="11" borderId="7" xfId="0" applyFont="1" applyFill="1" applyBorder="1" applyAlignment="1">
      <alignment horizontal="center"/>
    </xf>
    <xf numFmtId="0" fontId="49" fillId="11" borderId="8" xfId="0" applyFont="1" applyFill="1" applyBorder="1" applyAlignment="1">
      <alignment horizontal="center"/>
    </xf>
    <xf numFmtId="0" fontId="32" fillId="11" borderId="2" xfId="4" applyFont="1" applyFill="1" applyBorder="1" applyAlignment="1">
      <alignment horizontal="center" vertical="center" wrapText="1"/>
    </xf>
    <xf numFmtId="0" fontId="32" fillId="11" borderId="3" xfId="4" applyFont="1" applyFill="1" applyBorder="1" applyAlignment="1">
      <alignment horizontal="center" vertical="center" wrapText="1"/>
    </xf>
    <xf numFmtId="0" fontId="12" fillId="22" borderId="0" xfId="0" applyFont="1" applyFill="1" applyAlignment="1">
      <alignment horizontal="left"/>
    </xf>
    <xf numFmtId="0" fontId="17" fillId="22" borderId="0" xfId="0" applyFont="1" applyFill="1" applyAlignment="1">
      <alignment horizontal="left"/>
    </xf>
    <xf numFmtId="0" fontId="10" fillId="0" borderId="7" xfId="0" applyFont="1" applyBorder="1" applyAlignment="1">
      <alignment horizontal="left" vertical="center" wrapText="1"/>
    </xf>
    <xf numFmtId="0" fontId="10" fillId="0" borderId="9" xfId="0" applyFont="1" applyBorder="1" applyAlignment="1">
      <alignment horizontal="left" vertical="center" wrapText="1"/>
    </xf>
    <xf numFmtId="0" fontId="10" fillId="0" borderId="8" xfId="0" applyFont="1" applyBorder="1" applyAlignment="1">
      <alignment horizontal="left" vertical="center" wrapText="1"/>
    </xf>
    <xf numFmtId="0" fontId="10" fillId="4" borderId="0" xfId="0" applyFont="1" applyFill="1" applyAlignment="1">
      <alignment horizontal="left" vertical="center" wrapText="1"/>
    </xf>
    <xf numFmtId="0" fontId="10" fillId="21" borderId="1" xfId="0" applyFont="1" applyFill="1" applyBorder="1" applyAlignment="1">
      <alignment horizontal="left" vertical="center" wrapText="1"/>
    </xf>
    <xf numFmtId="0" fontId="17" fillId="4" borderId="0" xfId="0" applyFont="1" applyFill="1" applyBorder="1" applyAlignment="1">
      <alignment horizontal="left"/>
    </xf>
    <xf numFmtId="0" fontId="12" fillId="2" borderId="1" xfId="0" applyFont="1" applyFill="1" applyBorder="1" applyAlignment="1">
      <alignment horizontal="center" wrapText="1"/>
    </xf>
    <xf numFmtId="0" fontId="12" fillId="2" borderId="1" xfId="0" applyFont="1" applyFill="1" applyBorder="1" applyAlignment="1">
      <alignment horizontal="center"/>
    </xf>
    <xf numFmtId="0" fontId="12" fillId="2" borderId="0" xfId="0" applyFont="1" applyFill="1" applyAlignment="1">
      <alignment horizontal="center" wrapText="1"/>
    </xf>
    <xf numFmtId="0" fontId="12" fillId="0" borderId="0" xfId="0" applyFont="1" applyAlignment="1">
      <alignment horizontal="center"/>
    </xf>
    <xf numFmtId="0" fontId="12" fillId="2" borderId="27" xfId="0" applyFont="1" applyFill="1" applyBorder="1" applyAlignment="1">
      <alignment horizontal="center" wrapText="1"/>
    </xf>
    <xf numFmtId="0" fontId="37" fillId="0" borderId="27" xfId="0" applyFont="1" applyBorder="1" applyAlignment="1">
      <alignment wrapText="1"/>
    </xf>
    <xf numFmtId="0" fontId="10" fillId="21" borderId="2" xfId="0" applyFont="1" applyFill="1" applyBorder="1" applyAlignment="1">
      <alignment horizontal="left" vertical="center" wrapText="1"/>
    </xf>
    <xf numFmtId="0" fontId="10" fillId="21" borderId="4" xfId="0" applyFont="1" applyFill="1" applyBorder="1" applyAlignment="1">
      <alignment horizontal="left" vertical="center" wrapText="1"/>
    </xf>
    <xf numFmtId="0" fontId="10" fillId="21" borderId="3"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37" fillId="0" borderId="27" xfId="0" applyFont="1" applyBorder="1" applyAlignment="1"/>
    <xf numFmtId="0" fontId="17" fillId="2" borderId="27" xfId="0" applyFont="1" applyFill="1" applyBorder="1" applyAlignment="1">
      <alignment horizontal="center" wrapText="1"/>
    </xf>
    <xf numFmtId="0" fontId="0" fillId="0" borderId="27" xfId="0" applyBorder="1" applyAlignment="1">
      <alignment horizontal="center"/>
    </xf>
    <xf numFmtId="0" fontId="37" fillId="0" borderId="1" xfId="0" applyFont="1" applyBorder="1" applyAlignment="1">
      <alignment horizontal="center"/>
    </xf>
    <xf numFmtId="0" fontId="12" fillId="2" borderId="4" xfId="0" applyFont="1" applyFill="1" applyBorder="1" applyAlignment="1">
      <alignment horizontal="center" vertical="center" wrapText="1"/>
    </xf>
    <xf numFmtId="0" fontId="12" fillId="2" borderId="7"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9" xfId="0" applyFont="1" applyFill="1" applyBorder="1" applyAlignment="1">
      <alignment horizontal="center" vertical="center" wrapText="1"/>
    </xf>
    <xf numFmtId="0" fontId="11" fillId="21" borderId="1" xfId="0" applyFont="1" applyFill="1" applyBorder="1" applyAlignment="1">
      <alignment horizontal="center" vertical="center"/>
    </xf>
    <xf numFmtId="0" fontId="11" fillId="25" borderId="1" xfId="0" applyFont="1" applyFill="1" applyBorder="1" applyAlignment="1">
      <alignment horizontal="center" vertical="center"/>
    </xf>
    <xf numFmtId="0" fontId="13" fillId="4" borderId="0" xfId="0" applyFont="1" applyFill="1" applyAlignment="1">
      <alignment horizontal="left" wrapText="1"/>
    </xf>
    <xf numFmtId="0" fontId="3" fillId="4" borderId="0" xfId="0" applyFont="1" applyFill="1" applyAlignment="1">
      <alignment horizontal="left"/>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7" borderId="22" xfId="0" applyFont="1" applyFill="1" applyBorder="1" applyAlignment="1">
      <alignment horizontal="center" vertical="center" wrapText="1"/>
    </xf>
    <xf numFmtId="0" fontId="12" fillId="7" borderId="23" xfId="0" applyFont="1" applyFill="1" applyBorder="1" applyAlignment="1">
      <alignment horizontal="center" vertical="center" wrapText="1"/>
    </xf>
    <xf numFmtId="0" fontId="12" fillId="2" borderId="1" xfId="0" applyFont="1" applyFill="1" applyBorder="1" applyAlignment="1">
      <alignment horizontal="center" vertical="center"/>
    </xf>
    <xf numFmtId="0" fontId="10" fillId="28" borderId="10" xfId="0" applyFont="1" applyFill="1" applyBorder="1" applyAlignment="1">
      <alignment horizontal="center" vertical="center"/>
    </xf>
    <xf numFmtId="0" fontId="10" fillId="28" borderId="31" xfId="0" applyFont="1" applyFill="1" applyBorder="1" applyAlignment="1">
      <alignment horizontal="center" vertical="center"/>
    </xf>
    <xf numFmtId="0" fontId="27" fillId="4" borderId="1" xfId="0" applyFont="1" applyFill="1" applyBorder="1" applyAlignment="1">
      <alignment horizontal="center"/>
    </xf>
    <xf numFmtId="0" fontId="32" fillId="18" borderId="2" xfId="0" applyFont="1" applyFill="1" applyBorder="1"/>
    <xf numFmtId="0" fontId="32" fillId="18" borderId="4" xfId="0" applyFont="1" applyFill="1" applyBorder="1"/>
    <xf numFmtId="0" fontId="32" fillId="18" borderId="20" xfId="0" applyFont="1" applyFill="1" applyBorder="1"/>
    <xf numFmtId="0" fontId="10" fillId="28" borderId="9" xfId="0" applyFont="1" applyFill="1" applyBorder="1" applyAlignment="1">
      <alignment horizontal="center" vertical="center"/>
    </xf>
    <xf numFmtId="0" fontId="10" fillId="28" borderId="21" xfId="0" applyFont="1" applyFill="1" applyBorder="1" applyAlignment="1">
      <alignment horizontal="center" vertical="center"/>
    </xf>
    <xf numFmtId="0" fontId="27" fillId="4" borderId="2" xfId="0" applyFont="1" applyFill="1" applyBorder="1" applyAlignment="1">
      <alignment horizontal="center"/>
    </xf>
    <xf numFmtId="0" fontId="27" fillId="4" borderId="3" xfId="0" applyFont="1" applyFill="1" applyBorder="1" applyAlignment="1">
      <alignment horizontal="center"/>
    </xf>
    <xf numFmtId="0" fontId="6" fillId="4" borderId="0" xfId="0" applyFont="1" applyFill="1" applyAlignment="1">
      <alignment horizontal="left"/>
    </xf>
    <xf numFmtId="0" fontId="10" fillId="4" borderId="0" xfId="0" applyFont="1" applyFill="1" applyAlignment="1">
      <alignment vertical="center" wrapText="1"/>
    </xf>
    <xf numFmtId="0" fontId="15" fillId="4" borderId="0" xfId="0" applyFont="1" applyFill="1" applyAlignment="1">
      <alignment horizontal="left" vertical="top" wrapText="1"/>
    </xf>
    <xf numFmtId="0" fontId="15" fillId="4" borderId="0" xfId="0" applyFont="1" applyFill="1" applyAlignment="1">
      <alignment horizontal="center" vertical="top" wrapText="1"/>
    </xf>
    <xf numFmtId="0" fontId="47" fillId="4" borderId="0" xfId="0" applyFont="1" applyFill="1" applyAlignment="1">
      <alignment horizontal="center" vertical="top" wrapText="1"/>
    </xf>
    <xf numFmtId="0" fontId="32" fillId="18" borderId="30" xfId="0" applyFont="1" applyFill="1" applyBorder="1"/>
    <xf numFmtId="0" fontId="32" fillId="18" borderId="32" xfId="0" applyFont="1" applyFill="1" applyBorder="1"/>
    <xf numFmtId="0" fontId="10" fillId="0" borderId="1" xfId="0" applyFont="1" applyBorder="1" applyAlignment="1">
      <alignment vertical="center" wrapText="1"/>
    </xf>
    <xf numFmtId="0" fontId="10" fillId="0" borderId="30" xfId="0" applyFont="1" applyBorder="1" applyAlignment="1">
      <alignment vertical="center" wrapText="1"/>
    </xf>
    <xf numFmtId="0" fontId="0" fillId="0" borderId="30" xfId="0" applyBorder="1" applyAlignment="1">
      <alignment vertical="center" wrapText="1"/>
    </xf>
    <xf numFmtId="9" fontId="36" fillId="4" borderId="27" xfId="2" applyFont="1" applyFill="1" applyBorder="1" applyAlignment="1"/>
    <xf numFmtId="0" fontId="2" fillId="0" borderId="27" xfId="0" applyFont="1" applyBorder="1" applyAlignment="1"/>
    <xf numFmtId="0" fontId="3" fillId="4" borderId="0" xfId="0" applyFont="1" applyFill="1" applyBorder="1" applyAlignment="1">
      <alignment wrapText="1"/>
    </xf>
    <xf numFmtId="0" fontId="0" fillId="4" borderId="0" xfId="0" applyFill="1" applyAlignment="1"/>
    <xf numFmtId="0" fontId="17" fillId="4" borderId="13" xfId="0" applyFont="1" applyFill="1" applyBorder="1" applyAlignment="1">
      <alignment horizontal="left"/>
    </xf>
    <xf numFmtId="0" fontId="17" fillId="4" borderId="5" xfId="0" applyFont="1" applyFill="1" applyBorder="1" applyAlignment="1">
      <alignment horizontal="left"/>
    </xf>
    <xf numFmtId="0" fontId="17" fillId="2" borderId="7"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1" xfId="0" applyFont="1" applyFill="1" applyBorder="1" applyAlignment="1">
      <alignment horizontal="right" vertical="center" wrapText="1"/>
    </xf>
    <xf numFmtId="0" fontId="17" fillId="2" borderId="1" xfId="0" applyFont="1" applyFill="1" applyBorder="1" applyAlignment="1">
      <alignment horizontal="left" vertical="center" wrapText="1"/>
    </xf>
    <xf numFmtId="0" fontId="68" fillId="2" borderId="1" xfId="0" applyFont="1" applyFill="1" applyBorder="1" applyAlignment="1">
      <alignment horizontal="center" vertical="center" wrapText="1"/>
    </xf>
    <xf numFmtId="0" fontId="69" fillId="4" borderId="1" xfId="0" applyFont="1" applyFill="1" applyBorder="1" applyAlignment="1">
      <alignment horizontal="left" vertical="center" wrapText="1"/>
    </xf>
    <xf numFmtId="0" fontId="70" fillId="0" borderId="1" xfId="0" applyFont="1" applyBorder="1" applyAlignment="1">
      <alignment vertical="top" wrapText="1"/>
    </xf>
    <xf numFmtId="0" fontId="69" fillId="4" borderId="1" xfId="0" applyFont="1" applyFill="1" applyBorder="1" applyAlignment="1">
      <alignment horizontal="left" vertical="top" wrapText="1"/>
    </xf>
    <xf numFmtId="0" fontId="28" fillId="5" borderId="33" xfId="3" applyFill="1" applyBorder="1" applyAlignment="1">
      <alignment horizontal="center" vertical="center" wrapText="1"/>
    </xf>
    <xf numFmtId="0" fontId="71" fillId="0" borderId="0" xfId="0" applyFont="1"/>
    <xf numFmtId="0" fontId="70" fillId="0" borderId="0" xfId="0" applyFont="1"/>
    <xf numFmtId="0" fontId="28" fillId="5" borderId="33" xfId="3" applyFill="1" applyBorder="1" applyAlignment="1">
      <alignment horizontal="center" vertical="center" wrapText="1"/>
    </xf>
    <xf numFmtId="0" fontId="69" fillId="4" borderId="1" xfId="0" applyFont="1" applyFill="1" applyBorder="1" applyAlignment="1">
      <alignment horizontal="left" vertical="center" wrapText="1"/>
    </xf>
    <xf numFmtId="0" fontId="28" fillId="0" borderId="0" xfId="3"/>
    <xf numFmtId="0" fontId="28" fillId="5" borderId="33" xfId="3" quotePrefix="1" applyFill="1" applyBorder="1" applyAlignment="1">
      <alignment horizontal="center" vertical="center" wrapText="1"/>
    </xf>
    <xf numFmtId="0" fontId="13" fillId="3" borderId="30"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7" xfId="0" applyFont="1" applyFill="1" applyBorder="1" applyAlignment="1">
      <alignment horizontal="center" vertical="center" wrapText="1"/>
    </xf>
    <xf numFmtId="0" fontId="3" fillId="0" borderId="1" xfId="0" applyFont="1" applyBorder="1" applyAlignment="1">
      <alignment vertical="top" wrapText="1"/>
    </xf>
    <xf numFmtId="0" fontId="13" fillId="4" borderId="8"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4" borderId="1" xfId="0" applyFont="1" applyFill="1" applyBorder="1" applyAlignment="1">
      <alignment vertical="center" wrapText="1"/>
    </xf>
    <xf numFmtId="0" fontId="13" fillId="4" borderId="1" xfId="0" applyFont="1" applyFill="1" applyBorder="1" applyAlignment="1">
      <alignment horizontal="center" vertical="top" wrapText="1"/>
    </xf>
    <xf numFmtId="0" fontId="3" fillId="0" borderId="7" xfId="0" applyFont="1" applyBorder="1" applyAlignment="1">
      <alignment horizontal="center" vertical="center"/>
    </xf>
    <xf numFmtId="0" fontId="13" fillId="0" borderId="1" xfId="0" applyFont="1" applyBorder="1" applyAlignment="1">
      <alignment horizontal="left" vertical="center" wrapText="1"/>
    </xf>
    <xf numFmtId="0" fontId="3" fillId="0" borderId="1" xfId="0" applyFont="1" applyBorder="1" applyAlignment="1">
      <alignment horizontal="center" vertical="center"/>
    </xf>
    <xf numFmtId="0" fontId="13" fillId="4" borderId="9"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3" fillId="0" borderId="1" xfId="0" applyFont="1" applyBorder="1" applyAlignment="1">
      <alignment vertical="top" wrapText="1"/>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13" fillId="0" borderId="1" xfId="0" applyFont="1" applyBorder="1" applyAlignment="1">
      <alignment wrapText="1"/>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8" xfId="0" applyFont="1" applyBorder="1" applyAlignment="1">
      <alignment horizontal="center" vertical="center" wrapText="1"/>
    </xf>
    <xf numFmtId="0" fontId="2" fillId="34" borderId="0" xfId="0" applyFont="1" applyFill="1"/>
    <xf numFmtId="0" fontId="3" fillId="34" borderId="0" xfId="0" applyFont="1" applyFill="1" applyAlignment="1">
      <alignment wrapText="1"/>
    </xf>
    <xf numFmtId="0" fontId="72" fillId="11" borderId="1" xfId="4" applyFont="1" applyFill="1" applyBorder="1" applyAlignment="1">
      <alignment horizontal="center" vertical="center" wrapText="1"/>
    </xf>
    <xf numFmtId="166" fontId="69" fillId="10" borderId="1" xfId="0" applyNumberFormat="1" applyFont="1" applyFill="1" applyBorder="1"/>
    <xf numFmtId="0" fontId="72" fillId="11" borderId="26" xfId="4" applyFont="1" applyFill="1" applyBorder="1" applyAlignment="1">
      <alignment horizontal="center" vertical="center" wrapText="1"/>
    </xf>
    <xf numFmtId="0" fontId="72" fillId="11" borderId="27" xfId="4" applyFont="1" applyFill="1" applyBorder="1" applyAlignment="1">
      <alignment horizontal="center" vertical="center" wrapText="1"/>
    </xf>
    <xf numFmtId="0" fontId="73" fillId="4" borderId="0" xfId="0" applyFont="1" applyFill="1"/>
    <xf numFmtId="0" fontId="69" fillId="3" borderId="8" xfId="0" applyFont="1" applyFill="1" applyBorder="1"/>
    <xf numFmtId="1" fontId="69" fillId="4" borderId="8" xfId="0" applyNumberFormat="1" applyFont="1" applyFill="1" applyBorder="1" applyAlignment="1" applyProtection="1">
      <alignment horizontal="right"/>
      <protection locked="0"/>
    </xf>
    <xf numFmtId="0" fontId="74" fillId="2" borderId="1" xfId="0" applyFont="1" applyFill="1" applyBorder="1" applyAlignment="1">
      <alignment wrapText="1"/>
    </xf>
    <xf numFmtId="0" fontId="74" fillId="2" borderId="1" xfId="0" applyFont="1" applyFill="1" applyBorder="1"/>
    <xf numFmtId="0" fontId="70" fillId="0" borderId="1" xfId="0" applyFont="1" applyBorder="1" applyAlignment="1">
      <alignment wrapText="1"/>
    </xf>
    <xf numFmtId="0" fontId="70" fillId="0" borderId="1" xfId="0" applyFont="1" applyBorder="1"/>
    <xf numFmtId="9" fontId="70" fillId="0" borderId="1" xfId="0" applyNumberFormat="1" applyFont="1" applyBorder="1"/>
    <xf numFmtId="0" fontId="74" fillId="2" borderId="1" xfId="0" applyFont="1" applyFill="1" applyBorder="1" applyAlignment="1">
      <alignment horizontal="center" wrapText="1"/>
    </xf>
    <xf numFmtId="0" fontId="74" fillId="2" borderId="1" xfId="0" applyFont="1" applyFill="1" applyBorder="1" applyAlignment="1">
      <alignment horizontal="center"/>
    </xf>
    <xf numFmtId="0" fontId="75" fillId="3" borderId="1" xfId="0" applyFont="1" applyFill="1" applyBorder="1" applyAlignment="1">
      <alignment horizontal="left" vertical="center"/>
    </xf>
    <xf numFmtId="9" fontId="24" fillId="4" borderId="0" xfId="2" applyFont="1" applyFill="1"/>
    <xf numFmtId="0" fontId="11" fillId="0" borderId="1" xfId="0" applyFont="1" applyBorder="1" applyAlignment="1">
      <alignment horizontal="center"/>
    </xf>
    <xf numFmtId="167" fontId="11" fillId="0" borderId="1" xfId="0" applyNumberFormat="1" applyFont="1" applyBorder="1" applyAlignment="1">
      <alignment horizontal="center"/>
    </xf>
  </cellXfs>
  <cellStyles count="12">
    <cellStyle name="cells" xfId="8" xr:uid="{88325AE7-3D8F-4DA7-8751-70C53FC43728}"/>
    <cellStyle name="column field" xfId="7" xr:uid="{E0B01A6F-9962-4BD7-9E5C-4A449069BE58}"/>
    <cellStyle name="Comma" xfId="1" builtinId="3"/>
    <cellStyle name="Comma 2" xfId="6" xr:uid="{00000000-0005-0000-0000-000001000000}"/>
    <cellStyle name="Hyperlink" xfId="3" builtinId="8"/>
    <cellStyle name="Normal" xfId="0" builtinId="0"/>
    <cellStyle name="Normal 2 2" xfId="4" xr:uid="{00000000-0005-0000-0000-000004000000}"/>
    <cellStyle name="Normal 3 2" xfId="10" xr:uid="{1817D67B-38DF-499E-A8EA-06B7BA9DF884}"/>
    <cellStyle name="Normal 6" xfId="11" xr:uid="{BB288052-DADE-4F2F-AE4B-F48B23C9B327}"/>
    <cellStyle name="Normal_TABLE4" xfId="5" xr:uid="{00000000-0005-0000-0000-000005000000}"/>
    <cellStyle name="Percent" xfId="2" builtinId="5"/>
    <cellStyle name="Percent 2" xfId="9" xr:uid="{F9BF1F98-794E-4EFD-ADD1-E312EF4F76A3}"/>
  </cellStyles>
  <dxfs count="42">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1"/>
        <color theme="1"/>
        <name val="Arial"/>
        <family val="2"/>
        <scheme val="none"/>
      </font>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1"/>
        <color theme="1"/>
        <name val="Arial"/>
        <family val="2"/>
        <scheme val="none"/>
      </font>
    </dxf>
    <dxf>
      <border>
        <bottom style="thin">
          <color indexed="64"/>
        </bottom>
      </border>
    </dxf>
    <dxf>
      <font>
        <b val="0"/>
        <strike val="0"/>
        <outline val="0"/>
        <shadow val="0"/>
        <u val="none"/>
        <vertAlign val="baseline"/>
        <sz val="11"/>
        <color theme="0"/>
        <name val="Arial"/>
        <family val="2"/>
        <scheme val="none"/>
      </font>
      <fill>
        <patternFill patternType="solid">
          <fgColor indexed="64"/>
          <bgColor theme="8"/>
        </patternFill>
      </fill>
      <alignment horizontal="general" vertical="bottom"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strike val="0"/>
        <outline val="0"/>
        <shadow val="0"/>
        <u val="none"/>
        <vertAlign val="baseline"/>
        <sz val="11"/>
        <color theme="1"/>
        <name val="Arial"/>
        <family val="2"/>
        <scheme val="none"/>
      </font>
      <border diagonalUp="0" diagonalDown="0" outline="0">
        <left style="thin">
          <color auto="1"/>
        </left>
        <right/>
        <top style="thin">
          <color auto="1"/>
        </top>
        <bottom style="thin">
          <color auto="1"/>
        </bottom>
      </border>
    </dxf>
    <dxf>
      <font>
        <b val="0"/>
        <strike val="0"/>
        <outline val="0"/>
        <shadow val="0"/>
        <u val="none"/>
        <vertAlign val="baseline"/>
        <sz val="11"/>
        <color theme="1"/>
        <name val="Arial"/>
        <family val="2"/>
        <scheme val="none"/>
      </font>
      <border diagonalUp="0" diagonalDown="0" outline="0">
        <left style="thin">
          <color auto="1"/>
        </left>
        <right style="thin">
          <color auto="1"/>
        </right>
        <top style="thin">
          <color auto="1"/>
        </top>
        <bottom style="thin">
          <color auto="1"/>
        </bottom>
      </border>
    </dxf>
    <dxf>
      <font>
        <b val="0"/>
        <strike val="0"/>
        <outline val="0"/>
        <shadow val="0"/>
        <u val="none"/>
        <vertAlign val="baseline"/>
        <sz val="11"/>
        <color theme="1"/>
        <name val="Arial"/>
        <family val="2"/>
        <scheme val="none"/>
      </font>
      <border diagonalUp="0" diagonalDown="0" outline="0">
        <left style="thin">
          <color auto="1"/>
        </left>
        <right style="thin">
          <color auto="1"/>
        </right>
        <top style="thin">
          <color auto="1"/>
        </top>
        <bottom style="thin">
          <color auto="1"/>
        </bottom>
      </border>
    </dxf>
    <dxf>
      <font>
        <b val="0"/>
        <strike val="0"/>
        <outline val="0"/>
        <shadow val="0"/>
        <u val="none"/>
        <vertAlign val="baseline"/>
        <sz val="11"/>
        <color theme="1"/>
        <name val="Arial"/>
        <family val="2"/>
        <scheme val="none"/>
      </font>
      <border diagonalUp="0" diagonalDown="0" outline="0">
        <left/>
        <right style="thin">
          <color auto="1"/>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font>
        <b val="0"/>
        <strike val="0"/>
        <outline val="0"/>
        <shadow val="0"/>
        <u val="none"/>
        <vertAlign val="baseline"/>
        <sz val="11"/>
        <color theme="1"/>
        <name val="Arial"/>
        <family val="2"/>
        <scheme val="none"/>
      </font>
    </dxf>
    <dxf>
      <border>
        <bottom style="thin">
          <color auto="1"/>
        </bottom>
      </border>
    </dxf>
    <dxf>
      <font>
        <b val="0"/>
        <strike val="0"/>
        <outline val="0"/>
        <shadow val="0"/>
        <u val="none"/>
        <vertAlign val="baseline"/>
        <sz val="11"/>
        <color theme="0"/>
        <name val="Arial"/>
        <family val="2"/>
        <scheme val="none"/>
      </font>
      <fill>
        <patternFill patternType="solid">
          <fgColor indexed="64"/>
          <bgColor theme="8"/>
        </patternFill>
      </fill>
      <alignment vertical="bottom" textRotation="0" indent="0" justifyLastLine="0" shrinkToFit="0" readingOrder="0"/>
      <border diagonalUp="0" diagonalDown="0" outline="0">
        <left style="thin">
          <color auto="1"/>
        </left>
        <right style="thin">
          <color auto="1"/>
        </right>
        <top/>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2"/>
        <color theme="1"/>
        <name val="Arial"/>
        <family val="2"/>
        <scheme val="none"/>
      </font>
    </dxf>
    <dxf>
      <border>
        <bottom style="thin">
          <color indexed="64"/>
        </bottom>
      </border>
    </dxf>
    <dxf>
      <font>
        <b val="0"/>
        <strike val="0"/>
        <outline val="0"/>
        <shadow val="0"/>
        <u val="none"/>
        <vertAlign val="baseline"/>
        <sz val="12"/>
        <color theme="0"/>
        <name val="Arial"/>
        <family val="2"/>
        <scheme val="none"/>
      </font>
      <fill>
        <patternFill patternType="solid">
          <fgColor indexed="64"/>
          <bgColor theme="8"/>
        </patternFill>
      </fill>
      <alignment horizontal="general" vertical="bottom" textRotation="0" indent="0" justifyLastLine="0" shrinkToFit="0" readingOrder="0"/>
      <border diagonalUp="0" diagonalDown="0" outline="0">
        <left style="thin">
          <color indexed="64"/>
        </left>
        <right style="thin">
          <color indexed="64"/>
        </right>
        <top/>
        <bottom/>
      </border>
    </dxf>
    <dxf>
      <border>
        <right style="medium">
          <color theme="2" tint="-0.24994659260841701"/>
        </right>
      </border>
    </dxf>
    <dxf>
      <font>
        <b val="0"/>
        <i val="0"/>
        <strike val="0"/>
        <color theme="0"/>
      </font>
      <fill>
        <patternFill>
          <bgColor rgb="FF12436D"/>
        </patternFill>
      </fill>
      <border>
        <left style="medium">
          <color theme="2" tint="-0.24994659260841701"/>
        </left>
        <right style="medium">
          <color theme="2" tint="-0.24994659260841701"/>
        </right>
        <top style="medium">
          <color theme="2" tint="-0.24994659260841701"/>
        </top>
        <bottom style="medium">
          <color theme="2" tint="-0.24994659260841701"/>
        </bottom>
      </border>
    </dxf>
    <dxf>
      <border>
        <left style="medium">
          <color theme="2" tint="-0.24994659260841701"/>
        </left>
        <right style="medium">
          <color theme="2" tint="-0.24994659260841701"/>
        </right>
        <top style="medium">
          <color theme="2" tint="-0.24994659260841701"/>
        </top>
        <bottom style="medium">
          <color theme="2" tint="-0.24994659260841701"/>
        </bottom>
        <vertical/>
        <horizontal/>
      </border>
    </dxf>
  </dxfs>
  <tableStyles count="2" defaultTableStyle="TableStyleMedium2" defaultPivotStyle="PivotStyleLight16">
    <tableStyle name="Standard - 1 header row" pivot="0" count="3" xr9:uid="{F87AFCC6-1E65-439E-98FB-FF8D17CF9816}">
      <tableStyleElement type="wholeTable" dxfId="41"/>
      <tableStyleElement type="headerRow" dxfId="40"/>
      <tableStyleElement type="firstColumn" dxfId="39"/>
    </tableStyle>
    <tableStyle name="Table Style 1" pivot="0" count="0" xr9:uid="{447467F3-FF35-4C47-8F96-F6AC1A3FC16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All</a:t>
            </a:r>
            <a:r>
              <a:rPr lang="en-US" baseline="0"/>
              <a:t> Household members with a Long-Term Physical or mental health condition by year.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1"/>
          <c:tx>
            <c:strRef>
              <c:f>'3.1 Health&amp;Disability Profile'!$C$79</c:f>
              <c:strCache>
                <c:ptCount val="1"/>
                <c:pt idx="0">
                  <c:v>Yes</c:v>
                </c:pt>
              </c:strCache>
            </c:strRef>
          </c:tx>
          <c:spPr>
            <a:ln w="28575" cap="rnd">
              <a:solidFill>
                <a:schemeClr val="accent2"/>
              </a:solidFill>
              <a:round/>
            </a:ln>
            <a:effectLst/>
          </c:spPr>
          <c:marker>
            <c:symbol val="none"/>
          </c:marker>
          <c:cat>
            <c:numRef>
              <c:f>'3.1 Health&amp;Disability Profile'!$D$78:$I$78</c:f>
              <c:numCache>
                <c:formatCode>General</c:formatCode>
                <c:ptCount val="6"/>
                <c:pt idx="0">
                  <c:v>2014</c:v>
                </c:pt>
                <c:pt idx="1">
                  <c:v>2015</c:v>
                </c:pt>
                <c:pt idx="2">
                  <c:v>2016</c:v>
                </c:pt>
                <c:pt idx="3">
                  <c:v>2017</c:v>
                </c:pt>
                <c:pt idx="4">
                  <c:v>2018</c:v>
                </c:pt>
                <c:pt idx="5">
                  <c:v>2019</c:v>
                </c:pt>
              </c:numCache>
            </c:numRef>
          </c:cat>
          <c:val>
            <c:numRef>
              <c:f>'3.1 Health&amp;Disability Profile'!$D$79:$I$79</c:f>
              <c:numCache>
                <c:formatCode>General</c:formatCode>
                <c:ptCount val="6"/>
                <c:pt idx="0" formatCode="0%">
                  <c:v>0.21</c:v>
                </c:pt>
                <c:pt idx="1">
                  <c:v>24</c:v>
                </c:pt>
                <c:pt idx="2">
                  <c:v>23</c:v>
                </c:pt>
                <c:pt idx="3">
                  <c:v>25</c:v>
                </c:pt>
                <c:pt idx="4">
                  <c:v>24</c:v>
                </c:pt>
                <c:pt idx="5">
                  <c:v>24</c:v>
                </c:pt>
              </c:numCache>
            </c:numRef>
          </c:val>
          <c:smooth val="0"/>
          <c:extLst>
            <c:ext xmlns:c16="http://schemas.microsoft.com/office/drawing/2014/chart" uri="{C3380CC4-5D6E-409C-BE32-E72D297353CC}">
              <c16:uniqueId val="{00000000-FE53-4FCB-B634-1CA5DAD982A3}"/>
            </c:ext>
          </c:extLst>
        </c:ser>
        <c:dLbls>
          <c:showLegendKey val="0"/>
          <c:showVal val="0"/>
          <c:showCatName val="0"/>
          <c:showSerName val="0"/>
          <c:showPercent val="0"/>
          <c:showBubbleSize val="0"/>
        </c:dLbls>
        <c:smooth val="0"/>
        <c:axId val="632563128"/>
        <c:axId val="632569688"/>
        <c:extLst>
          <c:ext xmlns:c15="http://schemas.microsoft.com/office/drawing/2012/chart" uri="{02D57815-91ED-43cb-92C2-25804820EDAC}">
            <c15:filteredLineSeries>
              <c15:ser>
                <c:idx val="0"/>
                <c:order val="0"/>
                <c:tx>
                  <c:strRef>
                    <c:extLst>
                      <c:ext uri="{02D57815-91ED-43cb-92C2-25804820EDAC}">
                        <c15:formulaRef>
                          <c15:sqref>'3.1 Health&amp;Disability Profile'!$B$78:$C$78</c15:sqref>
                        </c15:formulaRef>
                      </c:ext>
                    </c:extLst>
                    <c:strCache>
                      <c:ptCount val="2"/>
                      <c:pt idx="0">
                        <c:v>Long-term physical or mental health condition</c:v>
                      </c:pt>
                    </c:strCache>
                  </c:strRef>
                </c:tx>
                <c:spPr>
                  <a:ln w="28575" cap="rnd">
                    <a:solidFill>
                      <a:schemeClr val="accent1"/>
                    </a:solidFill>
                    <a:round/>
                  </a:ln>
                  <a:effectLst/>
                </c:spPr>
                <c:marker>
                  <c:symbol val="none"/>
                </c:marker>
                <c:cat>
                  <c:numRef>
                    <c:extLst>
                      <c:ext uri="{02D57815-91ED-43cb-92C2-25804820EDAC}">
                        <c15:formulaRef>
                          <c15:sqref>'3.1 Health&amp;Disability Profile'!$D$78:$I$78</c15:sqref>
                        </c15:formulaRef>
                      </c:ext>
                    </c:extLst>
                    <c:numCache>
                      <c:formatCode>General</c:formatCode>
                      <c:ptCount val="6"/>
                      <c:pt idx="0">
                        <c:v>2014</c:v>
                      </c:pt>
                      <c:pt idx="1">
                        <c:v>2015</c:v>
                      </c:pt>
                      <c:pt idx="2">
                        <c:v>2016</c:v>
                      </c:pt>
                      <c:pt idx="3">
                        <c:v>2017</c:v>
                      </c:pt>
                      <c:pt idx="4">
                        <c:v>2018</c:v>
                      </c:pt>
                      <c:pt idx="5">
                        <c:v>2019</c:v>
                      </c:pt>
                    </c:numCache>
                  </c:numRef>
                </c:cat>
                <c:val>
                  <c:numRef>
                    <c:extLst>
                      <c:ext uri="{02D57815-91ED-43cb-92C2-25804820EDAC}">
                        <c15:formulaRef>
                          <c15:sqref>'3.1 Health&amp;Disability Profile'!$D$78:$I$78</c15:sqref>
                        </c15:formulaRef>
                      </c:ext>
                    </c:extLst>
                    <c:numCache>
                      <c:formatCode>General</c:formatCode>
                      <c:ptCount val="6"/>
                      <c:pt idx="0">
                        <c:v>2014</c:v>
                      </c:pt>
                      <c:pt idx="1">
                        <c:v>2015</c:v>
                      </c:pt>
                      <c:pt idx="2">
                        <c:v>2016</c:v>
                      </c:pt>
                      <c:pt idx="3">
                        <c:v>2017</c:v>
                      </c:pt>
                      <c:pt idx="4">
                        <c:v>2018</c:v>
                      </c:pt>
                      <c:pt idx="5">
                        <c:v>2019</c:v>
                      </c:pt>
                    </c:numCache>
                  </c:numRef>
                </c:val>
                <c:smooth val="0"/>
                <c:extLst>
                  <c:ext xmlns:c16="http://schemas.microsoft.com/office/drawing/2014/chart" uri="{C3380CC4-5D6E-409C-BE32-E72D297353CC}">
                    <c16:uniqueId val="{00000001-FE53-4FCB-B634-1CA5DAD982A3}"/>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'3.1 Health&amp;Disability Profile'!$C$80</c15:sqref>
                        </c15:formulaRef>
                      </c:ext>
                    </c:extLst>
                    <c:strCache>
                      <c:ptCount val="1"/>
                      <c:pt idx="0">
                        <c:v>No</c:v>
                      </c:pt>
                    </c:strCache>
                  </c:strRef>
                </c:tx>
                <c:spPr>
                  <a:ln w="28575" cap="rnd">
                    <a:solidFill>
                      <a:schemeClr val="accent3"/>
                    </a:solidFill>
                    <a:round/>
                  </a:ln>
                  <a:effectLst/>
                </c:spPr>
                <c:marker>
                  <c:symbol val="none"/>
                </c:marker>
                <c:cat>
                  <c:numRef>
                    <c:extLst xmlns:c15="http://schemas.microsoft.com/office/drawing/2012/chart">
                      <c:ext xmlns:c15="http://schemas.microsoft.com/office/drawing/2012/chart" uri="{02D57815-91ED-43cb-92C2-25804820EDAC}">
                        <c15:formulaRef>
                          <c15:sqref>'3.1 Health&amp;Disability Profile'!$D$78:$I$78</c15:sqref>
                        </c15:formulaRef>
                      </c:ext>
                    </c:extLst>
                    <c:numCache>
                      <c:formatCode>General</c:formatCode>
                      <c:ptCount val="6"/>
                      <c:pt idx="0">
                        <c:v>2014</c:v>
                      </c:pt>
                      <c:pt idx="1">
                        <c:v>2015</c:v>
                      </c:pt>
                      <c:pt idx="2">
                        <c:v>2016</c:v>
                      </c:pt>
                      <c:pt idx="3">
                        <c:v>2017</c:v>
                      </c:pt>
                      <c:pt idx="4">
                        <c:v>2018</c:v>
                      </c:pt>
                      <c:pt idx="5">
                        <c:v>2019</c:v>
                      </c:pt>
                    </c:numCache>
                  </c:numRef>
                </c:cat>
                <c:val>
                  <c:numRef>
                    <c:extLst xmlns:c15="http://schemas.microsoft.com/office/drawing/2012/chart">
                      <c:ext xmlns:c15="http://schemas.microsoft.com/office/drawing/2012/chart" uri="{02D57815-91ED-43cb-92C2-25804820EDAC}">
                        <c15:formulaRef>
                          <c15:sqref>'3.1 Health&amp;Disability Profile'!$D$80:$I$80</c15:sqref>
                        </c15:formulaRef>
                      </c:ext>
                    </c:extLst>
                    <c:numCache>
                      <c:formatCode>General</c:formatCode>
                      <c:ptCount val="6"/>
                      <c:pt idx="0">
                        <c:v>79</c:v>
                      </c:pt>
                      <c:pt idx="1">
                        <c:v>76</c:v>
                      </c:pt>
                      <c:pt idx="2">
                        <c:v>77</c:v>
                      </c:pt>
                      <c:pt idx="3">
                        <c:v>75</c:v>
                      </c:pt>
                      <c:pt idx="4">
                        <c:v>76</c:v>
                      </c:pt>
                      <c:pt idx="5">
                        <c:v>76</c:v>
                      </c:pt>
                    </c:numCache>
                  </c:numRef>
                </c:val>
                <c:smooth val="0"/>
                <c:extLst xmlns:c15="http://schemas.microsoft.com/office/drawing/2012/chart">
                  <c:ext xmlns:c16="http://schemas.microsoft.com/office/drawing/2014/chart" uri="{C3380CC4-5D6E-409C-BE32-E72D297353CC}">
                    <c16:uniqueId val="{00000002-FE53-4FCB-B634-1CA5DAD982A3}"/>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'3.1 Health&amp;Disability Profile'!$B$81:$C$81</c15:sqref>
                        </c15:formulaRef>
                      </c:ext>
                    </c:extLst>
                    <c:strCache>
                      <c:ptCount val="2"/>
                      <c:pt idx="0">
                        <c:v>3</c:v>
                      </c:pt>
                      <c:pt idx="1">
                        <c:v>All</c:v>
                      </c:pt>
                    </c:strCache>
                  </c:strRef>
                </c:tx>
                <c:spPr>
                  <a:ln w="28575" cap="rnd">
                    <a:solidFill>
                      <a:schemeClr val="accent4"/>
                    </a:solidFill>
                    <a:round/>
                  </a:ln>
                  <a:effectLst/>
                </c:spPr>
                <c:marker>
                  <c:symbol val="none"/>
                </c:marker>
                <c:cat>
                  <c:numRef>
                    <c:extLst xmlns:c15="http://schemas.microsoft.com/office/drawing/2012/chart">
                      <c:ext xmlns:c15="http://schemas.microsoft.com/office/drawing/2012/chart" uri="{02D57815-91ED-43cb-92C2-25804820EDAC}">
                        <c15:formulaRef>
                          <c15:sqref>'3.1 Health&amp;Disability Profile'!$D$78:$I$78</c15:sqref>
                        </c15:formulaRef>
                      </c:ext>
                    </c:extLst>
                    <c:numCache>
                      <c:formatCode>General</c:formatCode>
                      <c:ptCount val="6"/>
                      <c:pt idx="0">
                        <c:v>2014</c:v>
                      </c:pt>
                      <c:pt idx="1">
                        <c:v>2015</c:v>
                      </c:pt>
                      <c:pt idx="2">
                        <c:v>2016</c:v>
                      </c:pt>
                      <c:pt idx="3">
                        <c:v>2017</c:v>
                      </c:pt>
                      <c:pt idx="4">
                        <c:v>2018</c:v>
                      </c:pt>
                      <c:pt idx="5">
                        <c:v>2019</c:v>
                      </c:pt>
                    </c:numCache>
                  </c:numRef>
                </c:cat>
                <c:val>
                  <c:numRef>
                    <c:extLst xmlns:c15="http://schemas.microsoft.com/office/drawing/2012/chart">
                      <c:ext xmlns:c15="http://schemas.microsoft.com/office/drawing/2012/chart" uri="{02D57815-91ED-43cb-92C2-25804820EDAC}">
                        <c15:formulaRef>
                          <c15:sqref>'3.1 Health&amp;Disability Profile'!$D$81:$I$81</c15:sqref>
                        </c15:formulaRef>
                      </c:ext>
                    </c:extLst>
                    <c:numCache>
                      <c:formatCode>General</c:formatCode>
                      <c:ptCount val="6"/>
                      <c:pt idx="0">
                        <c:v>100</c:v>
                      </c:pt>
                      <c:pt idx="1">
                        <c:v>100</c:v>
                      </c:pt>
                      <c:pt idx="2">
                        <c:v>100</c:v>
                      </c:pt>
                      <c:pt idx="3">
                        <c:v>100</c:v>
                      </c:pt>
                      <c:pt idx="4">
                        <c:v>100</c:v>
                      </c:pt>
                      <c:pt idx="5">
                        <c:v>100</c:v>
                      </c:pt>
                    </c:numCache>
                  </c:numRef>
                </c:val>
                <c:smooth val="0"/>
                <c:extLst xmlns:c15="http://schemas.microsoft.com/office/drawing/2012/chart">
                  <c:ext xmlns:c16="http://schemas.microsoft.com/office/drawing/2014/chart" uri="{C3380CC4-5D6E-409C-BE32-E72D297353CC}">
                    <c16:uniqueId val="{00000003-FE53-4FCB-B634-1CA5DAD982A3}"/>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'3.1 Health&amp;Disability Profile'!$B$82:$C$82</c15:sqref>
                        </c15:formulaRef>
                      </c:ext>
                    </c:extLst>
                    <c:strCache>
                      <c:ptCount val="2"/>
                      <c:pt idx="0">
                        <c:v>4</c:v>
                      </c:pt>
                      <c:pt idx="1">
                        <c:v>Base</c:v>
                      </c:pt>
                    </c:strCache>
                  </c:strRef>
                </c:tx>
                <c:spPr>
                  <a:ln w="28575" cap="rnd">
                    <a:solidFill>
                      <a:schemeClr val="accent5"/>
                    </a:solidFill>
                    <a:round/>
                  </a:ln>
                  <a:effectLst/>
                </c:spPr>
                <c:marker>
                  <c:symbol val="none"/>
                </c:marker>
                <c:cat>
                  <c:numRef>
                    <c:extLst xmlns:c15="http://schemas.microsoft.com/office/drawing/2012/chart">
                      <c:ext xmlns:c15="http://schemas.microsoft.com/office/drawing/2012/chart" uri="{02D57815-91ED-43cb-92C2-25804820EDAC}">
                        <c15:formulaRef>
                          <c15:sqref>'3.1 Health&amp;Disability Profile'!$D$78:$I$78</c15:sqref>
                        </c15:formulaRef>
                      </c:ext>
                    </c:extLst>
                    <c:numCache>
                      <c:formatCode>General</c:formatCode>
                      <c:ptCount val="6"/>
                      <c:pt idx="0">
                        <c:v>2014</c:v>
                      </c:pt>
                      <c:pt idx="1">
                        <c:v>2015</c:v>
                      </c:pt>
                      <c:pt idx="2">
                        <c:v>2016</c:v>
                      </c:pt>
                      <c:pt idx="3">
                        <c:v>2017</c:v>
                      </c:pt>
                      <c:pt idx="4">
                        <c:v>2018</c:v>
                      </c:pt>
                      <c:pt idx="5">
                        <c:v>2019</c:v>
                      </c:pt>
                    </c:numCache>
                  </c:numRef>
                </c:cat>
                <c:val>
                  <c:numRef>
                    <c:extLst xmlns:c15="http://schemas.microsoft.com/office/drawing/2012/chart">
                      <c:ext xmlns:c15="http://schemas.microsoft.com/office/drawing/2012/chart" uri="{02D57815-91ED-43cb-92C2-25804820EDAC}">
                        <c15:formulaRef>
                          <c15:sqref>'3.1 Health&amp;Disability Profile'!$D$82:$I$82</c15:sqref>
                        </c15:formulaRef>
                      </c:ext>
                    </c:extLst>
                    <c:numCache>
                      <c:formatCode>General</c:formatCode>
                      <c:ptCount val="6"/>
                      <c:pt idx="0">
                        <c:v>550</c:v>
                      </c:pt>
                      <c:pt idx="1">
                        <c:v>590</c:v>
                      </c:pt>
                      <c:pt idx="2">
                        <c:v>550</c:v>
                      </c:pt>
                      <c:pt idx="3">
                        <c:v>530</c:v>
                      </c:pt>
                      <c:pt idx="4">
                        <c:v>480</c:v>
                      </c:pt>
                      <c:pt idx="5">
                        <c:v>560</c:v>
                      </c:pt>
                    </c:numCache>
                  </c:numRef>
                </c:val>
                <c:smooth val="0"/>
                <c:extLst xmlns:c15="http://schemas.microsoft.com/office/drawing/2012/chart">
                  <c:ext xmlns:c16="http://schemas.microsoft.com/office/drawing/2014/chart" uri="{C3380CC4-5D6E-409C-BE32-E72D297353CC}">
                    <c16:uniqueId val="{00000004-FE53-4FCB-B634-1CA5DAD982A3}"/>
                  </c:ext>
                </c:extLst>
              </c15:ser>
            </c15:filteredLineSeries>
          </c:ext>
        </c:extLst>
      </c:lineChart>
      <c:catAx>
        <c:axId val="632563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2569688"/>
        <c:crosses val="autoZero"/>
        <c:auto val="1"/>
        <c:lblAlgn val="ctr"/>
        <c:lblOffset val="100"/>
        <c:noMultiLvlLbl val="0"/>
      </c:catAx>
      <c:valAx>
        <c:axId val="63256968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2563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Unmet Adaptations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'[3]4.1 Property Needs HNDA Survey'!$B$25</c:f>
              <c:strCache>
                <c:ptCount val="1"/>
                <c:pt idx="0">
                  <c:v>Angus</c:v>
                </c:pt>
              </c:strCache>
            </c:strRef>
          </c:tx>
          <c:spPr>
            <a:solidFill>
              <a:schemeClr val="accent1"/>
            </a:solidFill>
            <a:ln>
              <a:noFill/>
            </a:ln>
            <a:effectLst/>
          </c:spPr>
          <c:invertIfNegative val="0"/>
          <c:cat>
            <c:strRef>
              <c:f>'[3]4.1 Property Needs HNDA Survey'!$C$23:$R$24</c:f>
              <c:strCache>
                <c:ptCount val="16"/>
                <c:pt idx="0">
                  <c:v>Door widening</c:v>
                </c:pt>
                <c:pt idx="1">
                  <c:v>Ramps</c:v>
                </c:pt>
                <c:pt idx="2">
                  <c:v>Stairlift</c:v>
                </c:pt>
                <c:pt idx="3">
                  <c:v>Through floor lift</c:v>
                </c:pt>
                <c:pt idx="4">
                  <c:v>Accommodation with emergency/alarm call system</c:v>
                </c:pt>
                <c:pt idx="5">
                  <c:v>Door entry system</c:v>
                </c:pt>
                <c:pt idx="6">
                  <c:v>Relocated light switches and powerpoints</c:v>
                </c:pt>
                <c:pt idx="7">
                  <c:v>Equipment to help get in and out of bed</c:v>
                </c:pt>
                <c:pt idx="8">
                  <c:v>Handrails</c:v>
                </c:pt>
                <c:pt idx="9">
                  <c:v>Hoists</c:v>
                </c:pt>
                <c:pt idx="10">
                  <c:v>Bath/shower seat</c:v>
                </c:pt>
                <c:pt idx="11">
                  <c:v>Level access showers</c:v>
                </c:pt>
                <c:pt idx="12">
                  <c:v>Adapted toilet seat</c:v>
                </c:pt>
                <c:pt idx="13">
                  <c:v>Adapted kitchen</c:v>
                </c:pt>
                <c:pt idx="14">
                  <c:v>Special furniture</c:v>
                </c:pt>
                <c:pt idx="15">
                  <c:v>Any other special adaptations/facilities. (Please State)</c:v>
                </c:pt>
              </c:strCache>
            </c:strRef>
          </c:cat>
          <c:val>
            <c:numRef>
              <c:f>'[3]4.1 Property Needs HNDA Survey'!$C$25:$R$25</c:f>
              <c:numCache>
                <c:formatCode>General</c:formatCode>
                <c:ptCount val="16"/>
                <c:pt idx="0">
                  <c:v>38.387540000000001</c:v>
                </c:pt>
                <c:pt idx="1">
                  <c:v>316.34829000000002</c:v>
                </c:pt>
                <c:pt idx="2">
                  <c:v>269.30309999999997</c:v>
                </c:pt>
                <c:pt idx="3">
                  <c:v>269.30309999999997</c:v>
                </c:pt>
                <c:pt idx="4">
                  <c:v>0</c:v>
                </c:pt>
                <c:pt idx="5">
                  <c:v>150.28802999999999</c:v>
                </c:pt>
                <c:pt idx="6">
                  <c:v>86.451670000000007</c:v>
                </c:pt>
                <c:pt idx="7">
                  <c:v>127.67272</c:v>
                </c:pt>
                <c:pt idx="8">
                  <c:v>1010.04772</c:v>
                </c:pt>
                <c:pt idx="9">
                  <c:v>230.91555999999997</c:v>
                </c:pt>
                <c:pt idx="10">
                  <c:v>661.40752999999995</c:v>
                </c:pt>
                <c:pt idx="11">
                  <c:v>1261.01658</c:v>
                </c:pt>
                <c:pt idx="12">
                  <c:v>268.28415999999999</c:v>
                </c:pt>
                <c:pt idx="13">
                  <c:v>371.52699999999999</c:v>
                </c:pt>
                <c:pt idx="14">
                  <c:v>86.451670000000007</c:v>
                </c:pt>
                <c:pt idx="15">
                  <c:v>1175.7409699999998</c:v>
                </c:pt>
              </c:numCache>
            </c:numRef>
          </c:val>
          <c:extLst>
            <c:ext xmlns:c16="http://schemas.microsoft.com/office/drawing/2014/chart" uri="{C3380CC4-5D6E-409C-BE32-E72D297353CC}">
              <c16:uniqueId val="{00000000-0C64-43E7-A416-71987C17BFE3}"/>
            </c:ext>
          </c:extLst>
        </c:ser>
        <c:ser>
          <c:idx val="1"/>
          <c:order val="1"/>
          <c:tx>
            <c:strRef>
              <c:f>'[3]4.1 Property Needs HNDA Survey'!$B$26</c:f>
              <c:strCache>
                <c:ptCount val="1"/>
                <c:pt idx="0">
                  <c:v>Dundee City</c:v>
                </c:pt>
              </c:strCache>
            </c:strRef>
          </c:tx>
          <c:spPr>
            <a:solidFill>
              <a:schemeClr val="accent2"/>
            </a:solidFill>
            <a:ln>
              <a:noFill/>
            </a:ln>
            <a:effectLst/>
          </c:spPr>
          <c:invertIfNegative val="0"/>
          <c:cat>
            <c:strRef>
              <c:f>'[3]4.1 Property Needs HNDA Survey'!$C$23:$R$24</c:f>
              <c:strCache>
                <c:ptCount val="16"/>
                <c:pt idx="0">
                  <c:v>Door widening</c:v>
                </c:pt>
                <c:pt idx="1">
                  <c:v>Ramps</c:v>
                </c:pt>
                <c:pt idx="2">
                  <c:v>Stairlift</c:v>
                </c:pt>
                <c:pt idx="3">
                  <c:v>Through floor lift</c:v>
                </c:pt>
                <c:pt idx="4">
                  <c:v>Accommodation with emergency/alarm call system</c:v>
                </c:pt>
                <c:pt idx="5">
                  <c:v>Door entry system</c:v>
                </c:pt>
                <c:pt idx="6">
                  <c:v>Relocated light switches and powerpoints</c:v>
                </c:pt>
                <c:pt idx="7">
                  <c:v>Equipment to help get in and out of bed</c:v>
                </c:pt>
                <c:pt idx="8">
                  <c:v>Handrails</c:v>
                </c:pt>
                <c:pt idx="9">
                  <c:v>Hoists</c:v>
                </c:pt>
                <c:pt idx="10">
                  <c:v>Bath/shower seat</c:v>
                </c:pt>
                <c:pt idx="11">
                  <c:v>Level access showers</c:v>
                </c:pt>
                <c:pt idx="12">
                  <c:v>Adapted toilet seat</c:v>
                </c:pt>
                <c:pt idx="13">
                  <c:v>Adapted kitchen</c:v>
                </c:pt>
                <c:pt idx="14">
                  <c:v>Special furniture</c:v>
                </c:pt>
                <c:pt idx="15">
                  <c:v>Any other special adaptations/facilities. (Please State)</c:v>
                </c:pt>
              </c:strCache>
            </c:strRef>
          </c:cat>
          <c:val>
            <c:numRef>
              <c:f>'[3]4.1 Property Needs HNDA Survey'!$C$26:$R$26</c:f>
              <c:numCache>
                <c:formatCode>General</c:formatCode>
                <c:ptCount val="16"/>
                <c:pt idx="0">
                  <c:v>457.07679999999999</c:v>
                </c:pt>
                <c:pt idx="1">
                  <c:v>1274.124</c:v>
                </c:pt>
                <c:pt idx="2">
                  <c:v>1692.6670999999997</c:v>
                </c:pt>
                <c:pt idx="3">
                  <c:v>331.1327</c:v>
                </c:pt>
                <c:pt idx="4">
                  <c:v>485.91449999999998</c:v>
                </c:pt>
                <c:pt idx="5">
                  <c:v>870.83100000000002</c:v>
                </c:pt>
                <c:pt idx="6">
                  <c:v>778.22309999999993</c:v>
                </c:pt>
                <c:pt idx="7">
                  <c:v>778.22309999999993</c:v>
                </c:pt>
                <c:pt idx="8">
                  <c:v>2292.4681999999998</c:v>
                </c:pt>
                <c:pt idx="9">
                  <c:v>0</c:v>
                </c:pt>
                <c:pt idx="10">
                  <c:v>2843.7491999999993</c:v>
                </c:pt>
                <c:pt idx="11">
                  <c:v>4691.8319999999994</c:v>
                </c:pt>
                <c:pt idx="12">
                  <c:v>737.71050000000002</c:v>
                </c:pt>
                <c:pt idx="13">
                  <c:v>892.4923</c:v>
                </c:pt>
                <c:pt idx="14">
                  <c:v>437.01179999999999</c:v>
                </c:pt>
                <c:pt idx="15">
                  <c:v>1455.4481999999998</c:v>
                </c:pt>
              </c:numCache>
            </c:numRef>
          </c:val>
          <c:extLst>
            <c:ext xmlns:c16="http://schemas.microsoft.com/office/drawing/2014/chart" uri="{C3380CC4-5D6E-409C-BE32-E72D297353CC}">
              <c16:uniqueId val="{00000001-0C64-43E7-A416-71987C17BFE3}"/>
            </c:ext>
          </c:extLst>
        </c:ser>
        <c:ser>
          <c:idx val="2"/>
          <c:order val="2"/>
          <c:tx>
            <c:strRef>
              <c:f>'[3]4.1 Property Needs HNDA Survey'!$B$27</c:f>
              <c:strCache>
                <c:ptCount val="1"/>
                <c:pt idx="0">
                  <c:v>P&amp;K</c:v>
                </c:pt>
              </c:strCache>
            </c:strRef>
          </c:tx>
          <c:spPr>
            <a:solidFill>
              <a:schemeClr val="accent3"/>
            </a:solidFill>
            <a:ln>
              <a:noFill/>
            </a:ln>
            <a:effectLst/>
          </c:spPr>
          <c:invertIfNegative val="0"/>
          <c:cat>
            <c:strRef>
              <c:f>'[3]4.1 Property Needs HNDA Survey'!$C$23:$R$24</c:f>
              <c:strCache>
                <c:ptCount val="16"/>
                <c:pt idx="0">
                  <c:v>Door widening</c:v>
                </c:pt>
                <c:pt idx="1">
                  <c:v>Ramps</c:v>
                </c:pt>
                <c:pt idx="2">
                  <c:v>Stairlift</c:v>
                </c:pt>
                <c:pt idx="3">
                  <c:v>Through floor lift</c:v>
                </c:pt>
                <c:pt idx="4">
                  <c:v>Accommodation with emergency/alarm call system</c:v>
                </c:pt>
                <c:pt idx="5">
                  <c:v>Door entry system</c:v>
                </c:pt>
                <c:pt idx="6">
                  <c:v>Relocated light switches and powerpoints</c:v>
                </c:pt>
                <c:pt idx="7">
                  <c:v>Equipment to help get in and out of bed</c:v>
                </c:pt>
                <c:pt idx="8">
                  <c:v>Handrails</c:v>
                </c:pt>
                <c:pt idx="9">
                  <c:v>Hoists</c:v>
                </c:pt>
                <c:pt idx="10">
                  <c:v>Bath/shower seat</c:v>
                </c:pt>
                <c:pt idx="11">
                  <c:v>Level access showers</c:v>
                </c:pt>
                <c:pt idx="12">
                  <c:v>Adapted toilet seat</c:v>
                </c:pt>
                <c:pt idx="13">
                  <c:v>Adapted kitchen</c:v>
                </c:pt>
                <c:pt idx="14">
                  <c:v>Special furniture</c:v>
                </c:pt>
                <c:pt idx="15">
                  <c:v>Any other special adaptations/facilities. (Please State)</c:v>
                </c:pt>
              </c:strCache>
            </c:strRef>
          </c:cat>
          <c:val>
            <c:numRef>
              <c:f>'[3]4.1 Property Needs HNDA Survey'!$C$27:$R$27</c:f>
              <c:numCache>
                <c:formatCode>General</c:formatCode>
                <c:ptCount val="16"/>
                <c:pt idx="0">
                  <c:v>354.89339999999999</c:v>
                </c:pt>
                <c:pt idx="1">
                  <c:v>545.67239999999993</c:v>
                </c:pt>
                <c:pt idx="2">
                  <c:v>782.26800000000003</c:v>
                </c:pt>
                <c:pt idx="3">
                  <c:v>236.59559999999999</c:v>
                </c:pt>
                <c:pt idx="4">
                  <c:v>0</c:v>
                </c:pt>
                <c:pt idx="5">
                  <c:v>479.66590000000002</c:v>
                </c:pt>
                <c:pt idx="6">
                  <c:v>118.2978</c:v>
                </c:pt>
                <c:pt idx="7">
                  <c:v>118.2978</c:v>
                </c:pt>
                <c:pt idx="8">
                  <c:v>943.11865999999998</c:v>
                </c:pt>
                <c:pt idx="9">
                  <c:v>166.10599999999999</c:v>
                </c:pt>
                <c:pt idx="10">
                  <c:v>605.04819999999995</c:v>
                </c:pt>
                <c:pt idx="11">
                  <c:v>971.50919999999996</c:v>
                </c:pt>
                <c:pt idx="12">
                  <c:v>734.91359999999997</c:v>
                </c:pt>
                <c:pt idx="13">
                  <c:v>118.2978</c:v>
                </c:pt>
                <c:pt idx="14">
                  <c:v>118.2978</c:v>
                </c:pt>
                <c:pt idx="15">
                  <c:v>639.29719999999998</c:v>
                </c:pt>
              </c:numCache>
            </c:numRef>
          </c:val>
          <c:extLst>
            <c:ext xmlns:c16="http://schemas.microsoft.com/office/drawing/2014/chart" uri="{C3380CC4-5D6E-409C-BE32-E72D297353CC}">
              <c16:uniqueId val="{00000002-0C64-43E7-A416-71987C17BFE3}"/>
            </c:ext>
          </c:extLst>
        </c:ser>
        <c:ser>
          <c:idx val="3"/>
          <c:order val="3"/>
          <c:tx>
            <c:strRef>
              <c:f>'[3]4.1 Property Needs HNDA Survey'!$B$28</c:f>
              <c:strCache>
                <c:ptCount val="1"/>
                <c:pt idx="0">
                  <c:v>Fife</c:v>
                </c:pt>
              </c:strCache>
            </c:strRef>
          </c:tx>
          <c:spPr>
            <a:solidFill>
              <a:schemeClr val="accent4"/>
            </a:solidFill>
            <a:ln>
              <a:noFill/>
            </a:ln>
            <a:effectLst/>
          </c:spPr>
          <c:invertIfNegative val="0"/>
          <c:cat>
            <c:strRef>
              <c:f>'[3]4.1 Property Needs HNDA Survey'!$C$23:$R$24</c:f>
              <c:strCache>
                <c:ptCount val="16"/>
                <c:pt idx="0">
                  <c:v>Door widening</c:v>
                </c:pt>
                <c:pt idx="1">
                  <c:v>Ramps</c:v>
                </c:pt>
                <c:pt idx="2">
                  <c:v>Stairlift</c:v>
                </c:pt>
                <c:pt idx="3">
                  <c:v>Through floor lift</c:v>
                </c:pt>
                <c:pt idx="4">
                  <c:v>Accommodation with emergency/alarm call system</c:v>
                </c:pt>
                <c:pt idx="5">
                  <c:v>Door entry system</c:v>
                </c:pt>
                <c:pt idx="6">
                  <c:v>Relocated light switches and powerpoints</c:v>
                </c:pt>
                <c:pt idx="7">
                  <c:v>Equipment to help get in and out of bed</c:v>
                </c:pt>
                <c:pt idx="8">
                  <c:v>Handrails</c:v>
                </c:pt>
                <c:pt idx="9">
                  <c:v>Hoists</c:v>
                </c:pt>
                <c:pt idx="10">
                  <c:v>Bath/shower seat</c:v>
                </c:pt>
                <c:pt idx="11">
                  <c:v>Level access showers</c:v>
                </c:pt>
                <c:pt idx="12">
                  <c:v>Adapted toilet seat</c:v>
                </c:pt>
                <c:pt idx="13">
                  <c:v>Adapted kitchen</c:v>
                </c:pt>
                <c:pt idx="14">
                  <c:v>Special furniture</c:v>
                </c:pt>
                <c:pt idx="15">
                  <c:v>Any other special adaptations/facilities. (Please State)</c:v>
                </c:pt>
              </c:strCache>
            </c:strRef>
          </c:cat>
          <c:val>
            <c:numRef>
              <c:f>'[3]4.1 Property Needs HNDA Survey'!$C$28:$R$28</c:f>
              <c:numCache>
                <c:formatCode>General</c:formatCode>
                <c:ptCount val="16"/>
                <c:pt idx="0">
                  <c:v>175.54543999999999</c:v>
                </c:pt>
                <c:pt idx="1">
                  <c:v>295.51383999999996</c:v>
                </c:pt>
                <c:pt idx="2">
                  <c:v>323.30236000000002</c:v>
                </c:pt>
                <c:pt idx="3">
                  <c:v>147.75691999999998</c:v>
                </c:pt>
                <c:pt idx="4">
                  <c:v>0</c:v>
                </c:pt>
                <c:pt idx="5">
                  <c:v>155.81667999999999</c:v>
                </c:pt>
                <c:pt idx="6">
                  <c:v>0</c:v>
                </c:pt>
                <c:pt idx="7">
                  <c:v>302.30035999999996</c:v>
                </c:pt>
                <c:pt idx="8">
                  <c:v>968.68989999999997</c:v>
                </c:pt>
                <c:pt idx="9">
                  <c:v>68.575339999999997</c:v>
                </c:pt>
                <c:pt idx="10">
                  <c:v>665.11629999999991</c:v>
                </c:pt>
                <c:pt idx="11">
                  <c:v>714.11729999999989</c:v>
                </c:pt>
                <c:pt idx="12">
                  <c:v>488.45203999999995</c:v>
                </c:pt>
                <c:pt idx="13">
                  <c:v>157.08992000000001</c:v>
                </c:pt>
                <c:pt idx="14">
                  <c:v>0</c:v>
                </c:pt>
                <c:pt idx="15">
                  <c:v>839.54291999999998</c:v>
                </c:pt>
              </c:numCache>
            </c:numRef>
          </c:val>
          <c:extLst>
            <c:ext xmlns:c16="http://schemas.microsoft.com/office/drawing/2014/chart" uri="{C3380CC4-5D6E-409C-BE32-E72D297353CC}">
              <c16:uniqueId val="{00000003-0C64-43E7-A416-71987C17BFE3}"/>
            </c:ext>
          </c:extLst>
        </c:ser>
        <c:dLbls>
          <c:showLegendKey val="0"/>
          <c:showVal val="0"/>
          <c:showCatName val="0"/>
          <c:showSerName val="0"/>
          <c:showPercent val="0"/>
          <c:showBubbleSize val="0"/>
        </c:dLbls>
        <c:gapWidth val="150"/>
        <c:overlap val="100"/>
        <c:axId val="813450424"/>
        <c:axId val="288363112"/>
      </c:barChart>
      <c:catAx>
        <c:axId val="813450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8363112"/>
        <c:crosses val="autoZero"/>
        <c:auto val="1"/>
        <c:lblAlgn val="ctr"/>
        <c:lblOffset val="100"/>
        <c:noMultiLvlLbl val="0"/>
      </c:catAx>
      <c:valAx>
        <c:axId val="2883631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3450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692038495188101E-2"/>
          <c:y val="0.21404564012831728"/>
          <c:w val="0.86486351706036746"/>
          <c:h val="0.37227544473607466"/>
        </c:manualLayout>
      </c:layout>
      <c:lineChart>
        <c:grouping val="standard"/>
        <c:varyColors val="0"/>
        <c:ser>
          <c:idx val="0"/>
          <c:order val="0"/>
          <c:tx>
            <c:strRef>
              <c:f>'3.5 Care &amp; Support for Ind Liv'!$D$44</c:f>
              <c:strCache>
                <c:ptCount val="1"/>
                <c:pt idx="0">
                  <c:v>Moray</c:v>
                </c:pt>
              </c:strCache>
            </c:strRef>
          </c:tx>
          <c:spPr>
            <a:ln w="28575" cap="rnd">
              <a:solidFill>
                <a:schemeClr val="accent1"/>
              </a:solidFill>
              <a:round/>
            </a:ln>
            <a:effectLst/>
          </c:spPr>
          <c:marker>
            <c:symbol val="none"/>
          </c:marker>
          <c:cat>
            <c:strRef>
              <c:f>'3.5 Care &amp; Support for Ind Liv'!$B$45:$C$51</c:f>
              <c:strCache>
                <c:ptCount val="7"/>
                <c:pt idx="0">
                  <c:v>Community Alarm / Telecare</c:v>
                </c:pt>
                <c:pt idx="1">
                  <c:v>Social Worker / Support Worker ²</c:v>
                </c:pt>
                <c:pt idx="2">
                  <c:v>Home Care </c:v>
                </c:pt>
                <c:pt idx="3">
                  <c:v>Self-Directed Support (all options) ²</c:v>
                </c:pt>
                <c:pt idx="4">
                  <c:v>Housing Support *</c:v>
                </c:pt>
                <c:pt idx="5">
                  <c:v>Meals **</c:v>
                </c:pt>
                <c:pt idx="6">
                  <c:v>Direct Payments 
(SDS option 1)</c:v>
                </c:pt>
              </c:strCache>
            </c:strRef>
          </c:cat>
          <c:val>
            <c:numRef>
              <c:f>'3.5 Care &amp; Support for Ind Liv'!$D$45:$D$51</c:f>
              <c:numCache>
                <c:formatCode>General</c:formatCode>
                <c:ptCount val="7"/>
                <c:pt idx="0">
                  <c:v>1860</c:v>
                </c:pt>
                <c:pt idx="1">
                  <c:v>2910</c:v>
                </c:pt>
                <c:pt idx="2">
                  <c:v>950</c:v>
                </c:pt>
                <c:pt idx="3">
                  <c:v>1320</c:v>
                </c:pt>
                <c:pt idx="4">
                  <c:v>140</c:v>
                </c:pt>
                <c:pt idx="5">
                  <c:v>140</c:v>
                </c:pt>
                <c:pt idx="6">
                  <c:v>200</c:v>
                </c:pt>
              </c:numCache>
            </c:numRef>
          </c:val>
          <c:smooth val="0"/>
          <c:extLst>
            <c:ext xmlns:c16="http://schemas.microsoft.com/office/drawing/2014/chart" uri="{C3380CC4-5D6E-409C-BE32-E72D297353CC}">
              <c16:uniqueId val="{00000000-0691-4114-ACD3-023EF159F413}"/>
            </c:ext>
          </c:extLst>
        </c:ser>
        <c:ser>
          <c:idx val="1"/>
          <c:order val="1"/>
          <c:tx>
            <c:strRef>
              <c:f>'3.5 Care &amp; Support for Ind Liv'!$E$44</c:f>
              <c:strCache>
                <c:ptCount val="1"/>
                <c:pt idx="0">
                  <c:v>%</c:v>
                </c:pt>
              </c:strCache>
            </c:strRef>
          </c:tx>
          <c:spPr>
            <a:ln w="28575" cap="rnd">
              <a:solidFill>
                <a:schemeClr val="accent2"/>
              </a:solidFill>
              <a:round/>
            </a:ln>
            <a:effectLst/>
          </c:spPr>
          <c:marker>
            <c:symbol val="none"/>
          </c:marker>
          <c:cat>
            <c:strRef>
              <c:f>'3.5 Care &amp; Support for Ind Liv'!$B$45:$C$51</c:f>
              <c:strCache>
                <c:ptCount val="7"/>
                <c:pt idx="0">
                  <c:v>Community Alarm / Telecare</c:v>
                </c:pt>
                <c:pt idx="1">
                  <c:v>Social Worker / Support Worker ²</c:v>
                </c:pt>
                <c:pt idx="2">
                  <c:v>Home Care </c:v>
                </c:pt>
                <c:pt idx="3">
                  <c:v>Self-Directed Support (all options) ²</c:v>
                </c:pt>
                <c:pt idx="4">
                  <c:v>Housing Support *</c:v>
                </c:pt>
                <c:pt idx="5">
                  <c:v>Meals **</c:v>
                </c:pt>
                <c:pt idx="6">
                  <c:v>Direct Payments 
(SDS option 1)</c:v>
                </c:pt>
              </c:strCache>
            </c:strRef>
          </c:cat>
          <c:val>
            <c:numRef>
              <c:f>'3.5 Care &amp; Support for Ind Liv'!$E$45:$E$51</c:f>
              <c:numCache>
                <c:formatCode>0%</c:formatCode>
                <c:ptCount val="7"/>
                <c:pt idx="0">
                  <c:v>0.2473404255319149</c:v>
                </c:pt>
                <c:pt idx="1">
                  <c:v>0.38696808510638298</c:v>
                </c:pt>
                <c:pt idx="2">
                  <c:v>0.12632978723404256</c:v>
                </c:pt>
                <c:pt idx="3">
                  <c:v>0.17553191489361702</c:v>
                </c:pt>
                <c:pt idx="4">
                  <c:v>1.8617021276595744E-2</c:v>
                </c:pt>
                <c:pt idx="5">
                  <c:v>1.8617021276595744E-2</c:v>
                </c:pt>
                <c:pt idx="6">
                  <c:v>2.6595744680851064E-2</c:v>
                </c:pt>
              </c:numCache>
            </c:numRef>
          </c:val>
          <c:smooth val="0"/>
          <c:extLst>
            <c:ext xmlns:c16="http://schemas.microsoft.com/office/drawing/2014/chart" uri="{C3380CC4-5D6E-409C-BE32-E72D297353CC}">
              <c16:uniqueId val="{00000001-0691-4114-ACD3-023EF159F413}"/>
            </c:ext>
          </c:extLst>
        </c:ser>
        <c:ser>
          <c:idx val="2"/>
          <c:order val="2"/>
          <c:tx>
            <c:strRef>
              <c:f>'3.5 Care &amp; Support for Ind Liv'!$F$44</c:f>
              <c:strCache>
                <c:ptCount val="1"/>
              </c:strCache>
            </c:strRef>
          </c:tx>
          <c:spPr>
            <a:ln w="28575" cap="rnd">
              <a:solidFill>
                <a:schemeClr val="accent3"/>
              </a:solidFill>
              <a:round/>
            </a:ln>
            <a:effectLst/>
          </c:spPr>
          <c:marker>
            <c:symbol val="none"/>
          </c:marker>
          <c:cat>
            <c:strRef>
              <c:f>'3.5 Care &amp; Support for Ind Liv'!$B$45:$C$51</c:f>
              <c:strCache>
                <c:ptCount val="7"/>
                <c:pt idx="0">
                  <c:v>Community Alarm / Telecare</c:v>
                </c:pt>
                <c:pt idx="1">
                  <c:v>Social Worker / Support Worker ²</c:v>
                </c:pt>
                <c:pt idx="2">
                  <c:v>Home Care </c:v>
                </c:pt>
                <c:pt idx="3">
                  <c:v>Self-Directed Support (all options) ²</c:v>
                </c:pt>
                <c:pt idx="4">
                  <c:v>Housing Support *</c:v>
                </c:pt>
                <c:pt idx="5">
                  <c:v>Meals **</c:v>
                </c:pt>
                <c:pt idx="6">
                  <c:v>Direct Payments 
(SDS option 1)</c:v>
                </c:pt>
              </c:strCache>
            </c:strRef>
          </c:cat>
          <c:val>
            <c:numRef>
              <c:f>'3.5 Care &amp; Support for Ind Liv'!$F$45:$F$51</c:f>
              <c:numCache>
                <c:formatCode>0%</c:formatCode>
                <c:ptCount val="7"/>
              </c:numCache>
            </c:numRef>
          </c:val>
          <c:smooth val="0"/>
          <c:extLst>
            <c:ext xmlns:c16="http://schemas.microsoft.com/office/drawing/2014/chart" uri="{C3380CC4-5D6E-409C-BE32-E72D297353CC}">
              <c16:uniqueId val="{00000002-0691-4114-ACD3-023EF159F413}"/>
            </c:ext>
          </c:extLst>
        </c:ser>
        <c:ser>
          <c:idx val="3"/>
          <c:order val="3"/>
          <c:tx>
            <c:strRef>
              <c:f>'3.5 Care &amp; Support for Ind Liv'!$G$44</c:f>
              <c:strCache>
                <c:ptCount val="1"/>
              </c:strCache>
            </c:strRef>
          </c:tx>
          <c:spPr>
            <a:ln w="28575" cap="rnd">
              <a:solidFill>
                <a:schemeClr val="accent4"/>
              </a:solidFill>
              <a:round/>
            </a:ln>
            <a:effectLst/>
          </c:spPr>
          <c:marker>
            <c:symbol val="none"/>
          </c:marker>
          <c:cat>
            <c:strRef>
              <c:f>'3.5 Care &amp; Support for Ind Liv'!$B$45:$C$51</c:f>
              <c:strCache>
                <c:ptCount val="7"/>
                <c:pt idx="0">
                  <c:v>Community Alarm / Telecare</c:v>
                </c:pt>
                <c:pt idx="1">
                  <c:v>Social Worker / Support Worker ²</c:v>
                </c:pt>
                <c:pt idx="2">
                  <c:v>Home Care </c:v>
                </c:pt>
                <c:pt idx="3">
                  <c:v>Self-Directed Support (all options) ²</c:v>
                </c:pt>
                <c:pt idx="4">
                  <c:v>Housing Support *</c:v>
                </c:pt>
                <c:pt idx="5">
                  <c:v>Meals **</c:v>
                </c:pt>
                <c:pt idx="6">
                  <c:v>Direct Payments 
(SDS option 1)</c:v>
                </c:pt>
              </c:strCache>
            </c:strRef>
          </c:cat>
          <c:val>
            <c:numRef>
              <c:f>'3.5 Care &amp; Support for Ind Liv'!$G$45:$G$51</c:f>
              <c:numCache>
                <c:formatCode>0%</c:formatCode>
                <c:ptCount val="7"/>
              </c:numCache>
            </c:numRef>
          </c:val>
          <c:smooth val="0"/>
          <c:extLst>
            <c:ext xmlns:c16="http://schemas.microsoft.com/office/drawing/2014/chart" uri="{C3380CC4-5D6E-409C-BE32-E72D297353CC}">
              <c16:uniqueId val="{00000003-0691-4114-ACD3-023EF159F413}"/>
            </c:ext>
          </c:extLst>
        </c:ser>
        <c:ser>
          <c:idx val="4"/>
          <c:order val="4"/>
          <c:tx>
            <c:strRef>
              <c:f>'3.5 Care &amp; Support for Ind Liv'!$H$44</c:f>
              <c:strCache>
                <c:ptCount val="1"/>
              </c:strCache>
            </c:strRef>
          </c:tx>
          <c:spPr>
            <a:ln w="28575" cap="rnd">
              <a:solidFill>
                <a:schemeClr val="accent5"/>
              </a:solidFill>
              <a:round/>
            </a:ln>
            <a:effectLst/>
          </c:spPr>
          <c:marker>
            <c:symbol val="none"/>
          </c:marker>
          <c:cat>
            <c:strRef>
              <c:f>'3.5 Care &amp; Support for Ind Liv'!$B$45:$C$51</c:f>
              <c:strCache>
                <c:ptCount val="7"/>
                <c:pt idx="0">
                  <c:v>Community Alarm / Telecare</c:v>
                </c:pt>
                <c:pt idx="1">
                  <c:v>Social Worker / Support Worker ²</c:v>
                </c:pt>
                <c:pt idx="2">
                  <c:v>Home Care </c:v>
                </c:pt>
                <c:pt idx="3">
                  <c:v>Self-Directed Support (all options) ²</c:v>
                </c:pt>
                <c:pt idx="4">
                  <c:v>Housing Support *</c:v>
                </c:pt>
                <c:pt idx="5">
                  <c:v>Meals **</c:v>
                </c:pt>
                <c:pt idx="6">
                  <c:v>Direct Payments 
(SDS option 1)</c:v>
                </c:pt>
              </c:strCache>
            </c:strRef>
          </c:cat>
          <c:val>
            <c:numRef>
              <c:f>'3.5 Care &amp; Support for Ind Liv'!$H$45:$H$51</c:f>
              <c:numCache>
                <c:formatCode>0%</c:formatCode>
                <c:ptCount val="7"/>
              </c:numCache>
            </c:numRef>
          </c:val>
          <c:smooth val="0"/>
          <c:extLst>
            <c:ext xmlns:c16="http://schemas.microsoft.com/office/drawing/2014/chart" uri="{C3380CC4-5D6E-409C-BE32-E72D297353CC}">
              <c16:uniqueId val="{00000004-0691-4114-ACD3-023EF159F413}"/>
            </c:ext>
          </c:extLst>
        </c:ser>
        <c:dLbls>
          <c:showLegendKey val="0"/>
          <c:showVal val="0"/>
          <c:showCatName val="0"/>
          <c:showSerName val="0"/>
          <c:showPercent val="0"/>
          <c:showBubbleSize val="0"/>
        </c:dLbls>
        <c:smooth val="0"/>
        <c:axId val="699662504"/>
        <c:axId val="699662832"/>
      </c:lineChart>
      <c:catAx>
        <c:axId val="699662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9662832"/>
        <c:crosses val="autoZero"/>
        <c:auto val="1"/>
        <c:lblAlgn val="ctr"/>
        <c:lblOffset val="100"/>
        <c:noMultiLvlLbl val="0"/>
      </c:catAx>
      <c:valAx>
        <c:axId val="6996628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9662504"/>
        <c:crosses val="autoZero"/>
        <c:crossBetween val="between"/>
      </c:valAx>
      <c:spPr>
        <a:noFill/>
        <a:ln>
          <a:noFill/>
        </a:ln>
        <a:effectLst/>
      </c:spPr>
    </c:plotArea>
    <c:legend>
      <c:legendPos val="b"/>
      <c:legendEntry>
        <c:idx val="1"/>
        <c:delete val="1"/>
      </c:legendEntry>
      <c:legendEntry>
        <c:idx val="2"/>
        <c:delete val="1"/>
      </c:legendEntry>
      <c:legendEntry>
        <c:idx val="3"/>
        <c:delete val="1"/>
      </c:legendEntry>
      <c:legendEntry>
        <c:idx val="4"/>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Home</a:t>
            </a:r>
            <a:r>
              <a:rPr lang="en-US" baseline="0"/>
              <a:t> Care clients aged 65+, by year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'3.5 Care &amp; Support for Ind Liv'!$G$28</c:f>
              <c:strCache>
                <c:ptCount val="1"/>
                <c:pt idx="0">
                  <c:v>Moray</c:v>
                </c:pt>
              </c:strCache>
            </c:strRef>
          </c:tx>
          <c:spPr>
            <a:ln w="28575" cap="rnd">
              <a:solidFill>
                <a:schemeClr val="accent1"/>
              </a:solidFill>
              <a:round/>
            </a:ln>
            <a:effectLst/>
          </c:spPr>
          <c:marker>
            <c:symbol val="none"/>
          </c:marker>
          <c:cat>
            <c:strRef>
              <c:f>'3.5 Care &amp; Support for Ind Liv'!$H$27:$I$27</c:f>
              <c:strCache>
                <c:ptCount val="2"/>
                <c:pt idx="0">
                  <c:v>2012-13</c:v>
                </c:pt>
                <c:pt idx="1">
                  <c:v>2021-22</c:v>
                </c:pt>
              </c:strCache>
            </c:strRef>
          </c:cat>
          <c:val>
            <c:numRef>
              <c:f>'3.5 Care &amp; Support for Ind Liv'!$H$28:$I$28</c:f>
              <c:numCache>
                <c:formatCode>General</c:formatCode>
                <c:ptCount val="2"/>
                <c:pt idx="0" formatCode="_-* #,##0_-;\-* #,##0_-;_-* &quot;-&quot;??_-;_-@_-">
                  <c:v>1050</c:v>
                </c:pt>
                <c:pt idx="1">
                  <c:v>720</c:v>
                </c:pt>
              </c:numCache>
            </c:numRef>
          </c:val>
          <c:smooth val="0"/>
          <c:extLst>
            <c:ext xmlns:c16="http://schemas.microsoft.com/office/drawing/2014/chart" uri="{C3380CC4-5D6E-409C-BE32-E72D297353CC}">
              <c16:uniqueId val="{00000000-4874-4B8E-940C-FC49526ED25D}"/>
            </c:ext>
          </c:extLst>
        </c:ser>
        <c:dLbls>
          <c:showLegendKey val="0"/>
          <c:showVal val="0"/>
          <c:showCatName val="0"/>
          <c:showSerName val="0"/>
          <c:showPercent val="0"/>
          <c:showBubbleSize val="0"/>
        </c:dLbls>
        <c:smooth val="0"/>
        <c:axId val="777282784"/>
        <c:axId val="777283440"/>
      </c:lineChart>
      <c:catAx>
        <c:axId val="777282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283440"/>
        <c:crosses val="autoZero"/>
        <c:auto val="1"/>
        <c:lblAlgn val="ctr"/>
        <c:lblOffset val="100"/>
        <c:noMultiLvlLbl val="0"/>
      </c:catAx>
      <c:valAx>
        <c:axId val="777283440"/>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2827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Social</a:t>
            </a:r>
            <a:r>
              <a:rPr lang="en-US" baseline="0">
                <a:latin typeface="Arial" panose="020B0604020202020204" pitchFamily="34" charset="0"/>
                <a:cs typeface="Arial" panose="020B0604020202020204" pitchFamily="34" charset="0"/>
              </a:rPr>
              <a:t> care clients by type of service (2017)</a:t>
            </a:r>
            <a:endParaRPr lang="en-US">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'3.5 Care &amp; Support for Ind Liv'!$D$44</c:f>
              <c:strCache>
                <c:ptCount val="1"/>
                <c:pt idx="0">
                  <c:v>Moray</c:v>
                </c:pt>
              </c:strCache>
            </c:strRef>
          </c:tx>
          <c:spPr>
            <a:solidFill>
              <a:schemeClr val="accent1"/>
            </a:solidFill>
            <a:ln>
              <a:noFill/>
            </a:ln>
            <a:effectLst/>
          </c:spPr>
          <c:invertIfNegative val="0"/>
          <c:cat>
            <c:strRef>
              <c:f>'3.5 Care &amp; Support for Ind Liv'!$B$45:$C$52</c:f>
              <c:strCache>
                <c:ptCount val="8"/>
                <c:pt idx="0">
                  <c:v>Community Alarm / Telecare</c:v>
                </c:pt>
                <c:pt idx="1">
                  <c:v>Social Worker / Support Worker ²</c:v>
                </c:pt>
                <c:pt idx="2">
                  <c:v>Home Care </c:v>
                </c:pt>
                <c:pt idx="3">
                  <c:v>Self-Directed Support (all options) ²</c:v>
                </c:pt>
                <c:pt idx="4">
                  <c:v>Housing Support *</c:v>
                </c:pt>
                <c:pt idx="5">
                  <c:v>Meals **</c:v>
                </c:pt>
                <c:pt idx="6">
                  <c:v>Direct Payments 
(SDS option 1)</c:v>
                </c:pt>
                <c:pt idx="7">
                  <c:v>Total</c:v>
                </c:pt>
              </c:strCache>
            </c:strRef>
          </c:cat>
          <c:val>
            <c:numRef>
              <c:f>'3.5 Care &amp; Support for Ind Liv'!$D$45:$D$52</c:f>
              <c:numCache>
                <c:formatCode>General</c:formatCode>
                <c:ptCount val="8"/>
                <c:pt idx="0">
                  <c:v>1860</c:v>
                </c:pt>
                <c:pt idx="1">
                  <c:v>2910</c:v>
                </c:pt>
                <c:pt idx="2">
                  <c:v>950</c:v>
                </c:pt>
                <c:pt idx="3">
                  <c:v>1320</c:v>
                </c:pt>
                <c:pt idx="4">
                  <c:v>140</c:v>
                </c:pt>
                <c:pt idx="5">
                  <c:v>140</c:v>
                </c:pt>
                <c:pt idx="6">
                  <c:v>200</c:v>
                </c:pt>
                <c:pt idx="7">
                  <c:v>7520</c:v>
                </c:pt>
              </c:numCache>
            </c:numRef>
          </c:val>
          <c:extLst>
            <c:ext xmlns:c16="http://schemas.microsoft.com/office/drawing/2014/chart" uri="{C3380CC4-5D6E-409C-BE32-E72D297353CC}">
              <c16:uniqueId val="{00000000-819A-4C1F-BD8E-75012EDE2251}"/>
            </c:ext>
          </c:extLst>
        </c:ser>
        <c:dLbls>
          <c:showLegendKey val="0"/>
          <c:showVal val="0"/>
          <c:showCatName val="0"/>
          <c:showSerName val="0"/>
          <c:showPercent val="0"/>
          <c:showBubbleSize val="0"/>
        </c:dLbls>
        <c:gapWidth val="219"/>
        <c:overlap val="-27"/>
        <c:axId val="1238748872"/>
        <c:axId val="1238746248"/>
      </c:barChart>
      <c:catAx>
        <c:axId val="1238748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8746248"/>
        <c:crosses val="autoZero"/>
        <c:auto val="1"/>
        <c:lblAlgn val="ctr"/>
        <c:lblOffset val="100"/>
        <c:noMultiLvlLbl val="0"/>
      </c:catAx>
      <c:valAx>
        <c:axId val="1238746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87488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Property</a:t>
            </a:r>
            <a:r>
              <a:rPr lang="en-GB" baseline="0"/>
              <a:t> Adapations Per HMA </a:t>
            </a:r>
            <a:r>
              <a:rPr lang="en-GB"/>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'3.5 Care &amp; Support for Ind Liv'!$C$140</c:f>
              <c:strCache>
                <c:ptCount val="1"/>
                <c:pt idx="0">
                  <c:v>Yes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661-4BE9-B216-10D6D4A3FD8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661-4BE9-B216-10D6D4A3FD8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661-4BE9-B216-10D6D4A3FD8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661-4BE9-B216-10D6D4A3FD8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661-4BE9-B216-10D6D4A3FD8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661-4BE9-B216-10D6D4A3FD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'3.5 Care &amp; Support for Ind Liv'!$B$142:$B$147</c:f>
              <c:strCache>
                <c:ptCount val="6"/>
                <c:pt idx="0">
                  <c:v>Buckie</c:v>
                </c:pt>
                <c:pt idx="1">
                  <c:v>Cairngorms NP</c:v>
                </c:pt>
                <c:pt idx="2">
                  <c:v>Elgin</c:v>
                </c:pt>
                <c:pt idx="3">
                  <c:v>Forres</c:v>
                </c:pt>
                <c:pt idx="4">
                  <c:v>Speyside</c:v>
                </c:pt>
                <c:pt idx="5">
                  <c:v>Keith</c:v>
                </c:pt>
              </c:strCache>
            </c:strRef>
          </c:cat>
          <c:val>
            <c:numRef>
              <c:f>'3.5 Care &amp; Support for Ind Liv'!$C$142:$C$147</c:f>
              <c:numCache>
                <c:formatCode>General</c:formatCode>
                <c:ptCount val="6"/>
                <c:pt idx="0">
                  <c:v>1376</c:v>
                </c:pt>
                <c:pt idx="1">
                  <c:v>0</c:v>
                </c:pt>
                <c:pt idx="2">
                  <c:v>5846</c:v>
                </c:pt>
                <c:pt idx="3">
                  <c:v>1491</c:v>
                </c:pt>
                <c:pt idx="4">
                  <c:v>1782</c:v>
                </c:pt>
                <c:pt idx="5">
                  <c:v>637</c:v>
                </c:pt>
              </c:numCache>
            </c:numRef>
          </c:val>
          <c:extLst>
            <c:ext xmlns:c16="http://schemas.microsoft.com/office/drawing/2014/chart" uri="{C3380CC4-5D6E-409C-BE32-E72D297353CC}">
              <c16:uniqueId val="{00000000-89E5-494F-A45A-11908701D9A8}"/>
            </c:ext>
          </c:extLst>
        </c:ser>
        <c:ser>
          <c:idx val="1"/>
          <c:order val="1"/>
          <c:tx>
            <c:strRef>
              <c:f>'3.5 Care &amp; Support for Ind Liv'!$D$140</c:f>
              <c:strCache>
                <c:ptCount val="1"/>
                <c:pt idx="0">
                  <c:v>No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D-6661-4BE9-B216-10D6D4A3FD8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F-6661-4BE9-B216-10D6D4A3FD8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1-6661-4BE9-B216-10D6D4A3FD8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3-6661-4BE9-B216-10D6D4A3FD8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5-6661-4BE9-B216-10D6D4A3FD8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7-6661-4BE9-B216-10D6D4A3FD8E}"/>
              </c:ext>
            </c:extLst>
          </c:dPt>
          <c:cat>
            <c:strRef>
              <c:f>'3.5 Care &amp; Support for Ind Liv'!$B$142:$B$147</c:f>
              <c:strCache>
                <c:ptCount val="6"/>
                <c:pt idx="0">
                  <c:v>Buckie</c:v>
                </c:pt>
                <c:pt idx="1">
                  <c:v>Cairngorms NP</c:v>
                </c:pt>
                <c:pt idx="2">
                  <c:v>Elgin</c:v>
                </c:pt>
                <c:pt idx="3">
                  <c:v>Forres</c:v>
                </c:pt>
                <c:pt idx="4">
                  <c:v>Speyside</c:v>
                </c:pt>
                <c:pt idx="5">
                  <c:v>Keith</c:v>
                </c:pt>
              </c:strCache>
            </c:strRef>
          </c:cat>
          <c:val>
            <c:numRef>
              <c:f>'3.5 Care &amp; Support for Ind Liv'!$D$142:$D$147</c:f>
              <c:numCache>
                <c:formatCode>General</c:formatCode>
                <c:ptCount val="6"/>
                <c:pt idx="0">
                  <c:v>1860</c:v>
                </c:pt>
                <c:pt idx="1">
                  <c:v>0</c:v>
                </c:pt>
                <c:pt idx="2">
                  <c:v>7064</c:v>
                </c:pt>
                <c:pt idx="3">
                  <c:v>1366</c:v>
                </c:pt>
                <c:pt idx="4">
                  <c:v>689</c:v>
                </c:pt>
                <c:pt idx="5">
                  <c:v>1089</c:v>
                </c:pt>
              </c:numCache>
            </c:numRef>
          </c:val>
          <c:extLst>
            <c:ext xmlns:c16="http://schemas.microsoft.com/office/drawing/2014/chart" uri="{C3380CC4-5D6E-409C-BE32-E72D297353CC}">
              <c16:uniqueId val="{00000001-89E5-494F-A45A-11908701D9A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Adults</a:t>
            </a:r>
            <a:r>
              <a:rPr lang="en-GB" baseline="0"/>
              <a:t> with a long-term physical or mental health condition by year</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1"/>
          <c:tx>
            <c:strRef>
              <c:f>'3.1 Health&amp;Disability Profile'!$B$87</c:f>
              <c:strCache>
                <c:ptCount val="1"/>
                <c:pt idx="0">
                  <c:v>Yes, limiting</c:v>
                </c:pt>
              </c:strCache>
            </c:strRef>
          </c:tx>
          <c:spPr>
            <a:ln w="28575" cap="rnd">
              <a:solidFill>
                <a:schemeClr val="accent2"/>
              </a:solidFill>
              <a:round/>
            </a:ln>
            <a:effectLst/>
          </c:spPr>
          <c:marker>
            <c:symbol val="none"/>
          </c:marker>
          <c:cat>
            <c:numRef>
              <c:f>'3.1 Health&amp;Disability Profile'!$D$86:$I$86</c:f>
              <c:numCache>
                <c:formatCode>General</c:formatCode>
                <c:ptCount val="6"/>
                <c:pt idx="0">
                  <c:v>2014</c:v>
                </c:pt>
                <c:pt idx="1">
                  <c:v>2015</c:v>
                </c:pt>
                <c:pt idx="2">
                  <c:v>2016</c:v>
                </c:pt>
                <c:pt idx="3">
                  <c:v>2017</c:v>
                </c:pt>
                <c:pt idx="4">
                  <c:v>2018</c:v>
                </c:pt>
                <c:pt idx="5">
                  <c:v>2019</c:v>
                </c:pt>
              </c:numCache>
            </c:numRef>
          </c:cat>
          <c:val>
            <c:numRef>
              <c:f>'3.1 Health&amp;Disability Profile'!$C$87:$I$87</c:f>
              <c:numCache>
                <c:formatCode>General</c:formatCode>
                <c:ptCount val="7"/>
                <c:pt idx="1">
                  <c:v>23</c:v>
                </c:pt>
                <c:pt idx="2">
                  <c:v>22</c:v>
                </c:pt>
                <c:pt idx="3">
                  <c:v>23</c:v>
                </c:pt>
                <c:pt idx="4">
                  <c:v>27</c:v>
                </c:pt>
                <c:pt idx="5">
                  <c:v>17</c:v>
                </c:pt>
                <c:pt idx="6">
                  <c:v>24</c:v>
                </c:pt>
              </c:numCache>
            </c:numRef>
          </c:val>
          <c:smooth val="0"/>
          <c:extLst>
            <c:ext xmlns:c16="http://schemas.microsoft.com/office/drawing/2014/chart" uri="{C3380CC4-5D6E-409C-BE32-E72D297353CC}">
              <c16:uniqueId val="{00000000-E45E-4AC9-A312-CB2D28C34F05}"/>
            </c:ext>
          </c:extLst>
        </c:ser>
        <c:ser>
          <c:idx val="2"/>
          <c:order val="2"/>
          <c:tx>
            <c:strRef>
              <c:f>'3.1 Health&amp;Disability Profile'!$B$88</c:f>
              <c:strCache>
                <c:ptCount val="1"/>
                <c:pt idx="0">
                  <c:v>Yes, but not limiting</c:v>
                </c:pt>
              </c:strCache>
            </c:strRef>
          </c:tx>
          <c:spPr>
            <a:ln w="28575" cap="rnd">
              <a:solidFill>
                <a:schemeClr val="accent3"/>
              </a:solidFill>
              <a:round/>
            </a:ln>
            <a:effectLst/>
          </c:spPr>
          <c:marker>
            <c:symbol val="none"/>
          </c:marker>
          <c:cat>
            <c:numRef>
              <c:f>'3.1 Health&amp;Disability Profile'!$D$86:$I$86</c:f>
              <c:numCache>
                <c:formatCode>General</c:formatCode>
                <c:ptCount val="6"/>
                <c:pt idx="0">
                  <c:v>2014</c:v>
                </c:pt>
                <c:pt idx="1">
                  <c:v>2015</c:v>
                </c:pt>
                <c:pt idx="2">
                  <c:v>2016</c:v>
                </c:pt>
                <c:pt idx="3">
                  <c:v>2017</c:v>
                </c:pt>
                <c:pt idx="4">
                  <c:v>2018</c:v>
                </c:pt>
                <c:pt idx="5">
                  <c:v>2019</c:v>
                </c:pt>
              </c:numCache>
            </c:numRef>
          </c:cat>
          <c:val>
            <c:numRef>
              <c:f>'3.1 Health&amp;Disability Profile'!$C$88:$I$88</c:f>
              <c:numCache>
                <c:formatCode>General</c:formatCode>
                <c:ptCount val="7"/>
                <c:pt idx="1">
                  <c:v>7</c:v>
                </c:pt>
                <c:pt idx="2">
                  <c:v>13</c:v>
                </c:pt>
                <c:pt idx="3">
                  <c:v>14</c:v>
                </c:pt>
                <c:pt idx="4">
                  <c:v>11</c:v>
                </c:pt>
                <c:pt idx="5">
                  <c:v>15</c:v>
                </c:pt>
                <c:pt idx="6">
                  <c:v>13</c:v>
                </c:pt>
              </c:numCache>
            </c:numRef>
          </c:val>
          <c:smooth val="0"/>
          <c:extLst>
            <c:ext xmlns:c16="http://schemas.microsoft.com/office/drawing/2014/chart" uri="{C3380CC4-5D6E-409C-BE32-E72D297353CC}">
              <c16:uniqueId val="{00000001-E45E-4AC9-A312-CB2D28C34F05}"/>
            </c:ext>
          </c:extLst>
        </c:ser>
        <c:dLbls>
          <c:showLegendKey val="0"/>
          <c:showVal val="0"/>
          <c:showCatName val="0"/>
          <c:showSerName val="0"/>
          <c:showPercent val="0"/>
          <c:showBubbleSize val="0"/>
        </c:dLbls>
        <c:smooth val="0"/>
        <c:axId val="702361240"/>
        <c:axId val="702360584"/>
        <c:extLst>
          <c:ext xmlns:c15="http://schemas.microsoft.com/office/drawing/2012/chart" uri="{02D57815-91ED-43cb-92C2-25804820EDAC}">
            <c15:filteredLineSeries>
              <c15:ser>
                <c:idx val="0"/>
                <c:order val="0"/>
                <c:tx>
                  <c:strRef>
                    <c:extLst>
                      <c:ext uri="{02D57815-91ED-43cb-92C2-25804820EDAC}">
                        <c15:formulaRef>
                          <c15:sqref>'3.1 Health&amp;Disability Profile'!$B$86</c15:sqref>
                        </c15:formulaRef>
                      </c:ext>
                    </c:extLst>
                    <c:strCache>
                      <c:ptCount val="1"/>
                      <c:pt idx="0">
                        <c:v>Long-term physical or mental health condition</c:v>
                      </c:pt>
                    </c:strCache>
                  </c:strRef>
                </c:tx>
                <c:spPr>
                  <a:ln w="28575" cap="rnd">
                    <a:solidFill>
                      <a:schemeClr val="accent1"/>
                    </a:solidFill>
                    <a:round/>
                  </a:ln>
                  <a:effectLst/>
                </c:spPr>
                <c:marker>
                  <c:symbol val="none"/>
                </c:marker>
                <c:cat>
                  <c:numRef>
                    <c:extLst>
                      <c:ext uri="{02D57815-91ED-43cb-92C2-25804820EDAC}">
                        <c15:formulaRef>
                          <c15:sqref>'3.1 Health&amp;Disability Profile'!$D$86:$I$86</c15:sqref>
                        </c15:formulaRef>
                      </c:ext>
                    </c:extLst>
                    <c:numCache>
                      <c:formatCode>General</c:formatCode>
                      <c:ptCount val="6"/>
                      <c:pt idx="0">
                        <c:v>2014</c:v>
                      </c:pt>
                      <c:pt idx="1">
                        <c:v>2015</c:v>
                      </c:pt>
                      <c:pt idx="2">
                        <c:v>2016</c:v>
                      </c:pt>
                      <c:pt idx="3">
                        <c:v>2017</c:v>
                      </c:pt>
                      <c:pt idx="4">
                        <c:v>2018</c:v>
                      </c:pt>
                      <c:pt idx="5">
                        <c:v>2019</c:v>
                      </c:pt>
                    </c:numCache>
                  </c:numRef>
                </c:cat>
                <c:val>
                  <c:numRef>
                    <c:extLst>
                      <c:ext uri="{02D57815-91ED-43cb-92C2-25804820EDAC}">
                        <c15:formulaRef>
                          <c15:sqref>'3.1 Health&amp;Disability Profile'!$C$86:$I$86</c15:sqref>
                        </c15:formulaRef>
                      </c:ext>
                    </c:extLst>
                    <c:numCache>
                      <c:formatCode>General</c:formatCode>
                      <c:ptCount val="7"/>
                      <c:pt idx="1">
                        <c:v>2014</c:v>
                      </c:pt>
                      <c:pt idx="2">
                        <c:v>2015</c:v>
                      </c:pt>
                      <c:pt idx="3">
                        <c:v>2016</c:v>
                      </c:pt>
                      <c:pt idx="4">
                        <c:v>2017</c:v>
                      </c:pt>
                      <c:pt idx="5">
                        <c:v>2018</c:v>
                      </c:pt>
                      <c:pt idx="6">
                        <c:v>2019</c:v>
                      </c:pt>
                    </c:numCache>
                  </c:numRef>
                </c:val>
                <c:smooth val="0"/>
                <c:extLst>
                  <c:ext xmlns:c16="http://schemas.microsoft.com/office/drawing/2014/chart" uri="{C3380CC4-5D6E-409C-BE32-E72D297353CC}">
                    <c16:uniqueId val="{00000002-E45E-4AC9-A312-CB2D28C34F05}"/>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'3.1 Health&amp;Disability Profile'!$B$89</c15:sqref>
                        </c15:formulaRef>
                      </c:ext>
                    </c:extLst>
                    <c:strCache>
                      <c:ptCount val="1"/>
                      <c:pt idx="0">
                        <c:v>None</c:v>
                      </c:pt>
                    </c:strCache>
                  </c:strRef>
                </c:tx>
                <c:spPr>
                  <a:ln w="28575" cap="rnd">
                    <a:solidFill>
                      <a:schemeClr val="accent4"/>
                    </a:solidFill>
                    <a:round/>
                  </a:ln>
                  <a:effectLst/>
                </c:spPr>
                <c:marker>
                  <c:symbol val="none"/>
                </c:marker>
                <c:cat>
                  <c:numRef>
                    <c:extLst xmlns:c15="http://schemas.microsoft.com/office/drawing/2012/chart">
                      <c:ext xmlns:c15="http://schemas.microsoft.com/office/drawing/2012/chart" uri="{02D57815-91ED-43cb-92C2-25804820EDAC}">
                        <c15:formulaRef>
                          <c15:sqref>'3.1 Health&amp;Disability Profile'!$D$86:$I$86</c15:sqref>
                        </c15:formulaRef>
                      </c:ext>
                    </c:extLst>
                    <c:numCache>
                      <c:formatCode>General</c:formatCode>
                      <c:ptCount val="6"/>
                      <c:pt idx="0">
                        <c:v>2014</c:v>
                      </c:pt>
                      <c:pt idx="1">
                        <c:v>2015</c:v>
                      </c:pt>
                      <c:pt idx="2">
                        <c:v>2016</c:v>
                      </c:pt>
                      <c:pt idx="3">
                        <c:v>2017</c:v>
                      </c:pt>
                      <c:pt idx="4">
                        <c:v>2018</c:v>
                      </c:pt>
                      <c:pt idx="5">
                        <c:v>2019</c:v>
                      </c:pt>
                    </c:numCache>
                  </c:numRef>
                </c:cat>
                <c:val>
                  <c:numRef>
                    <c:extLst xmlns:c15="http://schemas.microsoft.com/office/drawing/2012/chart">
                      <c:ext xmlns:c15="http://schemas.microsoft.com/office/drawing/2012/chart" uri="{02D57815-91ED-43cb-92C2-25804820EDAC}">
                        <c15:formulaRef>
                          <c15:sqref>'3.1 Health&amp;Disability Profile'!$C$89:$I$89</c15:sqref>
                        </c15:formulaRef>
                      </c:ext>
                    </c:extLst>
                    <c:numCache>
                      <c:formatCode>General</c:formatCode>
                      <c:ptCount val="7"/>
                      <c:pt idx="1">
                        <c:v>70</c:v>
                      </c:pt>
                      <c:pt idx="2">
                        <c:v>66</c:v>
                      </c:pt>
                      <c:pt idx="3">
                        <c:v>64</c:v>
                      </c:pt>
                      <c:pt idx="4">
                        <c:v>63</c:v>
                      </c:pt>
                      <c:pt idx="5">
                        <c:v>68</c:v>
                      </c:pt>
                      <c:pt idx="6">
                        <c:v>62</c:v>
                      </c:pt>
                    </c:numCache>
                  </c:numRef>
                </c:val>
                <c:smooth val="0"/>
                <c:extLst xmlns:c15="http://schemas.microsoft.com/office/drawing/2012/chart">
                  <c:ext xmlns:c16="http://schemas.microsoft.com/office/drawing/2014/chart" uri="{C3380CC4-5D6E-409C-BE32-E72D297353CC}">
                    <c16:uniqueId val="{00000003-E45E-4AC9-A312-CB2D28C34F05}"/>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'3.1 Health&amp;Disability Profile'!$B$90</c15:sqref>
                        </c15:formulaRef>
                      </c:ext>
                    </c:extLst>
                    <c:strCache>
                      <c:ptCount val="1"/>
                      <c:pt idx="0">
                        <c:v>All</c:v>
                      </c:pt>
                    </c:strCache>
                  </c:strRef>
                </c:tx>
                <c:spPr>
                  <a:ln w="28575" cap="rnd">
                    <a:solidFill>
                      <a:schemeClr val="accent5"/>
                    </a:solidFill>
                    <a:round/>
                  </a:ln>
                  <a:effectLst/>
                </c:spPr>
                <c:marker>
                  <c:symbol val="none"/>
                </c:marker>
                <c:cat>
                  <c:numRef>
                    <c:extLst xmlns:c15="http://schemas.microsoft.com/office/drawing/2012/chart">
                      <c:ext xmlns:c15="http://schemas.microsoft.com/office/drawing/2012/chart" uri="{02D57815-91ED-43cb-92C2-25804820EDAC}">
                        <c15:formulaRef>
                          <c15:sqref>'3.1 Health&amp;Disability Profile'!$D$86:$I$86</c15:sqref>
                        </c15:formulaRef>
                      </c:ext>
                    </c:extLst>
                    <c:numCache>
                      <c:formatCode>General</c:formatCode>
                      <c:ptCount val="6"/>
                      <c:pt idx="0">
                        <c:v>2014</c:v>
                      </c:pt>
                      <c:pt idx="1">
                        <c:v>2015</c:v>
                      </c:pt>
                      <c:pt idx="2">
                        <c:v>2016</c:v>
                      </c:pt>
                      <c:pt idx="3">
                        <c:v>2017</c:v>
                      </c:pt>
                      <c:pt idx="4">
                        <c:v>2018</c:v>
                      </c:pt>
                      <c:pt idx="5">
                        <c:v>2019</c:v>
                      </c:pt>
                    </c:numCache>
                  </c:numRef>
                </c:cat>
                <c:val>
                  <c:numRef>
                    <c:extLst xmlns:c15="http://schemas.microsoft.com/office/drawing/2012/chart">
                      <c:ext xmlns:c15="http://schemas.microsoft.com/office/drawing/2012/chart" uri="{02D57815-91ED-43cb-92C2-25804820EDAC}">
                        <c15:formulaRef>
                          <c15:sqref>'3.1 Health&amp;Disability Profile'!$C$90:$I$90</c15:sqref>
                        </c15:formulaRef>
                      </c:ext>
                    </c:extLst>
                    <c:numCache>
                      <c:formatCode>General</c:formatCode>
                      <c:ptCount val="7"/>
                      <c:pt idx="1">
                        <c:v>100</c:v>
                      </c:pt>
                      <c:pt idx="2">
                        <c:v>100</c:v>
                      </c:pt>
                      <c:pt idx="3">
                        <c:v>100</c:v>
                      </c:pt>
                      <c:pt idx="4">
                        <c:v>100</c:v>
                      </c:pt>
                      <c:pt idx="5">
                        <c:v>100</c:v>
                      </c:pt>
                      <c:pt idx="6">
                        <c:v>100</c:v>
                      </c:pt>
                    </c:numCache>
                  </c:numRef>
                </c:val>
                <c:smooth val="0"/>
                <c:extLst xmlns:c15="http://schemas.microsoft.com/office/drawing/2012/chart">
                  <c:ext xmlns:c16="http://schemas.microsoft.com/office/drawing/2014/chart" uri="{C3380CC4-5D6E-409C-BE32-E72D297353CC}">
                    <c16:uniqueId val="{00000004-E45E-4AC9-A312-CB2D28C34F05}"/>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'3.1 Health&amp;Disability Profile'!$B$91</c15:sqref>
                        </c15:formulaRef>
                      </c:ext>
                    </c:extLst>
                    <c:strCache>
                      <c:ptCount val="1"/>
                      <c:pt idx="0">
                        <c:v>Base</c:v>
                      </c:pt>
                    </c:strCache>
                  </c:strRef>
                </c:tx>
                <c:spPr>
                  <a:ln w="28575" cap="rnd">
                    <a:solidFill>
                      <a:schemeClr val="accent6"/>
                    </a:solidFill>
                    <a:round/>
                  </a:ln>
                  <a:effectLst/>
                </c:spPr>
                <c:marker>
                  <c:symbol val="none"/>
                </c:marker>
                <c:cat>
                  <c:numRef>
                    <c:extLst xmlns:c15="http://schemas.microsoft.com/office/drawing/2012/chart">
                      <c:ext xmlns:c15="http://schemas.microsoft.com/office/drawing/2012/chart" uri="{02D57815-91ED-43cb-92C2-25804820EDAC}">
                        <c15:formulaRef>
                          <c15:sqref>'3.1 Health&amp;Disability Profile'!$D$86:$I$86</c15:sqref>
                        </c15:formulaRef>
                      </c:ext>
                    </c:extLst>
                    <c:numCache>
                      <c:formatCode>General</c:formatCode>
                      <c:ptCount val="6"/>
                      <c:pt idx="0">
                        <c:v>2014</c:v>
                      </c:pt>
                      <c:pt idx="1">
                        <c:v>2015</c:v>
                      </c:pt>
                      <c:pt idx="2">
                        <c:v>2016</c:v>
                      </c:pt>
                      <c:pt idx="3">
                        <c:v>2017</c:v>
                      </c:pt>
                      <c:pt idx="4">
                        <c:v>2018</c:v>
                      </c:pt>
                      <c:pt idx="5">
                        <c:v>2019</c:v>
                      </c:pt>
                    </c:numCache>
                  </c:numRef>
                </c:cat>
                <c:val>
                  <c:numRef>
                    <c:extLst xmlns:c15="http://schemas.microsoft.com/office/drawing/2012/chart">
                      <c:ext xmlns:c15="http://schemas.microsoft.com/office/drawing/2012/chart" uri="{02D57815-91ED-43cb-92C2-25804820EDAC}">
                        <c15:formulaRef>
                          <c15:sqref>'3.1 Health&amp;Disability Profile'!$C$91:$I$91</c15:sqref>
                        </c15:formulaRef>
                      </c:ext>
                    </c:extLst>
                    <c:numCache>
                      <c:formatCode>General</c:formatCode>
                      <c:ptCount val="7"/>
                      <c:pt idx="1">
                        <c:v>250</c:v>
                      </c:pt>
                      <c:pt idx="2">
                        <c:v>250</c:v>
                      </c:pt>
                      <c:pt idx="3">
                        <c:v>240</c:v>
                      </c:pt>
                      <c:pt idx="4">
                        <c:v>220</c:v>
                      </c:pt>
                      <c:pt idx="5">
                        <c:v>220</c:v>
                      </c:pt>
                      <c:pt idx="6">
                        <c:v>230</c:v>
                      </c:pt>
                    </c:numCache>
                  </c:numRef>
                </c:val>
                <c:smooth val="0"/>
                <c:extLst xmlns:c15="http://schemas.microsoft.com/office/drawing/2012/chart">
                  <c:ext xmlns:c16="http://schemas.microsoft.com/office/drawing/2014/chart" uri="{C3380CC4-5D6E-409C-BE32-E72D297353CC}">
                    <c16:uniqueId val="{00000005-E45E-4AC9-A312-CB2D28C34F05}"/>
                  </c:ext>
                </c:extLst>
              </c15:ser>
            </c15:filteredLineSeries>
          </c:ext>
        </c:extLst>
      </c:lineChart>
      <c:catAx>
        <c:axId val="702361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2360584"/>
        <c:crosses val="autoZero"/>
        <c:auto val="1"/>
        <c:lblAlgn val="ctr"/>
        <c:lblOffset val="100"/>
        <c:noMultiLvlLbl val="0"/>
      </c:catAx>
      <c:valAx>
        <c:axId val="702360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2361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Temporary</a:t>
            </a:r>
            <a:r>
              <a:rPr lang="en-US" baseline="0"/>
              <a:t> Accommodation Profile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1"/>
          <c:order val="1"/>
          <c:tx>
            <c:strRef>
              <c:f>'3.3 Non Permanent Housing Needs'!$B$33</c:f>
              <c:strCache>
                <c:ptCount val="1"/>
                <c:pt idx="0">
                  <c:v>%  Stock</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A2D-4DE3-B16F-81BF9F52CF2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A2D-4DE3-B16F-81BF9F52CF2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A2D-4DE3-B16F-81BF9F52CF2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A2D-4DE3-B16F-81BF9F52CF2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A2D-4DE3-B16F-81BF9F52CF2F}"/>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'3.3 Non Permanent Housing Needs'!$C$31:$H$31</c15:sqref>
                  </c15:fullRef>
                </c:ext>
              </c:extLst>
              <c:f>'3.3 Non Permanent Housing Needs'!$C$31:$G$31</c:f>
              <c:strCache>
                <c:ptCount val="5"/>
                <c:pt idx="0">
                  <c:v>Dispersed Accomodation</c:v>
                </c:pt>
                <c:pt idx="1">
                  <c:v>Supported </c:v>
                </c:pt>
                <c:pt idx="2">
                  <c:v>Hostel </c:v>
                </c:pt>
                <c:pt idx="3">
                  <c:v>Refuge </c:v>
                </c:pt>
                <c:pt idx="4">
                  <c:v>Other</c:v>
                </c:pt>
              </c:strCache>
            </c:strRef>
          </c:cat>
          <c:val>
            <c:numRef>
              <c:extLst>
                <c:ext xmlns:c15="http://schemas.microsoft.com/office/drawing/2012/chart" uri="{02D57815-91ED-43cb-92C2-25804820EDAC}">
                  <c15:fullRef>
                    <c15:sqref>'3.3 Non Permanent Housing Needs'!$C$33:$H$33</c15:sqref>
                  </c15:fullRef>
                </c:ext>
              </c:extLst>
              <c:f>'3.3 Non Permanent Housing Needs'!$C$33:$G$33</c:f>
              <c:numCache>
                <c:formatCode>0%</c:formatCode>
                <c:ptCount val="5"/>
                <c:pt idx="0">
                  <c:v>0.76422764227642281</c:v>
                </c:pt>
                <c:pt idx="1">
                  <c:v>0</c:v>
                </c:pt>
                <c:pt idx="2">
                  <c:v>0.16260162601626016</c:v>
                </c:pt>
                <c:pt idx="3">
                  <c:v>7.3170731707317069E-2</c:v>
                </c:pt>
                <c:pt idx="4">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1-0D16-419F-A552-A006E50FA557}"/>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'3.3 Non Permanent Housing Needs'!$B$32</c15:sqref>
                        </c15:formulaRef>
                      </c:ext>
                    </c:extLst>
                    <c:strCache>
                      <c:ptCount val="1"/>
                      <c:pt idx="0">
                        <c:v>Moray</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B-7A2D-4DE3-B16F-81BF9F52CF2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D-7A2D-4DE3-B16F-81BF9F52CF2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F-7A2D-4DE3-B16F-81BF9F52CF2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1-7A2D-4DE3-B16F-81BF9F52CF2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3-7A2D-4DE3-B16F-81BF9F52CF2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ullRef>
                          <c15:sqref>'3.3 Non Permanent Housing Needs'!$C$31:$H$31</c15:sqref>
                        </c15:fullRef>
                        <c15:formulaRef>
                          <c15:sqref>'3.3 Non Permanent Housing Needs'!$C$31:$G$31</c15:sqref>
                        </c15:formulaRef>
                      </c:ext>
                    </c:extLst>
                    <c:strCache>
                      <c:ptCount val="5"/>
                      <c:pt idx="0">
                        <c:v>Dispersed Accomodation</c:v>
                      </c:pt>
                      <c:pt idx="1">
                        <c:v>Supported </c:v>
                      </c:pt>
                      <c:pt idx="2">
                        <c:v>Hostel </c:v>
                      </c:pt>
                      <c:pt idx="3">
                        <c:v>Refuge </c:v>
                      </c:pt>
                      <c:pt idx="4">
                        <c:v>Other</c:v>
                      </c:pt>
                    </c:strCache>
                  </c:strRef>
                </c:cat>
                <c:val>
                  <c:numRef>
                    <c:extLst>
                      <c:ext uri="{02D57815-91ED-43cb-92C2-25804820EDAC}">
                        <c15:fullRef>
                          <c15:sqref>'3.3 Non Permanent Housing Needs'!$C$32:$H$32</c15:sqref>
                        </c15:fullRef>
                        <c15:formulaRef>
                          <c15:sqref>'3.3 Non Permanent Housing Needs'!$C$32:$G$32</c15:sqref>
                        </c15:formulaRef>
                      </c:ext>
                    </c:extLst>
                    <c:numCache>
                      <c:formatCode>General</c:formatCode>
                      <c:ptCount val="5"/>
                      <c:pt idx="0">
                        <c:v>94</c:v>
                      </c:pt>
                      <c:pt idx="2">
                        <c:v>20</c:v>
                      </c:pt>
                      <c:pt idx="3">
                        <c:v>9</c:v>
                      </c:pt>
                    </c:numCache>
                  </c:numRef>
                </c:val>
                <c:extLst>
                  <c:ext uri="{02D57815-91ED-43cb-92C2-25804820EDAC}">
                    <c15:categoryFilterExceptions/>
                  </c:ext>
                  <c:ext xmlns:c16="http://schemas.microsoft.com/office/drawing/2014/chart" uri="{C3380CC4-5D6E-409C-BE32-E72D297353CC}">
                    <c16:uniqueId val="{00000000-0D16-419F-A552-A006E50FA557}"/>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Average total time in days spent in temporary accommodation 2017-18 - 2021-22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'3.3 Non Permanent Housing Needs'!$B$66</c:f>
              <c:strCache>
                <c:ptCount val="1"/>
                <c:pt idx="0">
                  <c:v>Scotland</c:v>
                </c:pt>
              </c:strCache>
            </c:strRef>
          </c:tx>
          <c:spPr>
            <a:ln w="28575" cap="rnd">
              <a:solidFill>
                <a:schemeClr val="accent1"/>
              </a:solidFill>
              <a:round/>
            </a:ln>
            <a:effectLst/>
          </c:spPr>
          <c:marker>
            <c:symbol val="none"/>
          </c:marker>
          <c:cat>
            <c:strRef>
              <c:f>'3.3 Non Permanent Housing Needs'!$C$65:$G$65</c:f>
              <c:strCache>
                <c:ptCount val="5"/>
                <c:pt idx="0">
                  <c:v>2017-18</c:v>
                </c:pt>
                <c:pt idx="1">
                  <c:v>2018-19</c:v>
                </c:pt>
                <c:pt idx="2">
                  <c:v>2019-20</c:v>
                </c:pt>
                <c:pt idx="3">
                  <c:v>2020-21</c:v>
                </c:pt>
                <c:pt idx="4">
                  <c:v>2021-22</c:v>
                </c:pt>
              </c:strCache>
            </c:strRef>
          </c:cat>
          <c:val>
            <c:numRef>
              <c:f>'3.3 Non Permanent Housing Needs'!$C$66:$G$66</c:f>
              <c:numCache>
                <c:formatCode>General</c:formatCode>
                <c:ptCount val="5"/>
                <c:pt idx="0">
                  <c:v>175</c:v>
                </c:pt>
                <c:pt idx="1">
                  <c:v>183</c:v>
                </c:pt>
                <c:pt idx="2">
                  <c:v>187</c:v>
                </c:pt>
                <c:pt idx="3">
                  <c:v>204</c:v>
                </c:pt>
                <c:pt idx="4">
                  <c:v>207</c:v>
                </c:pt>
              </c:numCache>
            </c:numRef>
          </c:val>
          <c:smooth val="0"/>
          <c:extLst>
            <c:ext xmlns:c16="http://schemas.microsoft.com/office/drawing/2014/chart" uri="{C3380CC4-5D6E-409C-BE32-E72D297353CC}">
              <c16:uniqueId val="{00000000-AD37-4197-BFB2-3F87E933FCE6}"/>
            </c:ext>
          </c:extLst>
        </c:ser>
        <c:ser>
          <c:idx val="1"/>
          <c:order val="1"/>
          <c:tx>
            <c:strRef>
              <c:f>'3.3 Non Permanent Housing Needs'!$B$67</c:f>
              <c:strCache>
                <c:ptCount val="1"/>
                <c:pt idx="0">
                  <c:v>Moray</c:v>
                </c:pt>
              </c:strCache>
            </c:strRef>
          </c:tx>
          <c:spPr>
            <a:ln w="28575" cap="rnd">
              <a:solidFill>
                <a:schemeClr val="accent2"/>
              </a:solidFill>
              <a:round/>
            </a:ln>
            <a:effectLst/>
          </c:spPr>
          <c:marker>
            <c:symbol val="none"/>
          </c:marker>
          <c:cat>
            <c:strRef>
              <c:f>'3.3 Non Permanent Housing Needs'!$C$65:$G$65</c:f>
              <c:strCache>
                <c:ptCount val="5"/>
                <c:pt idx="0">
                  <c:v>2017-18</c:v>
                </c:pt>
                <c:pt idx="1">
                  <c:v>2018-19</c:v>
                </c:pt>
                <c:pt idx="2">
                  <c:v>2019-20</c:v>
                </c:pt>
                <c:pt idx="3">
                  <c:v>2020-21</c:v>
                </c:pt>
                <c:pt idx="4">
                  <c:v>2021-22</c:v>
                </c:pt>
              </c:strCache>
            </c:strRef>
          </c:cat>
          <c:val>
            <c:numRef>
              <c:f>'3.3 Non Permanent Housing Needs'!$C$67:$G$67</c:f>
              <c:numCache>
                <c:formatCode>General</c:formatCode>
                <c:ptCount val="5"/>
                <c:pt idx="0">
                  <c:v>145</c:v>
                </c:pt>
                <c:pt idx="1">
                  <c:v>131</c:v>
                </c:pt>
                <c:pt idx="2">
                  <c:v>129</c:v>
                </c:pt>
                <c:pt idx="3">
                  <c:v>151</c:v>
                </c:pt>
                <c:pt idx="4">
                  <c:v>136</c:v>
                </c:pt>
              </c:numCache>
            </c:numRef>
          </c:val>
          <c:smooth val="0"/>
          <c:extLst>
            <c:ext xmlns:c16="http://schemas.microsoft.com/office/drawing/2014/chart" uri="{C3380CC4-5D6E-409C-BE32-E72D297353CC}">
              <c16:uniqueId val="{00000001-AD37-4197-BFB2-3F87E933FCE6}"/>
            </c:ext>
          </c:extLst>
        </c:ser>
        <c:dLbls>
          <c:showLegendKey val="0"/>
          <c:showVal val="0"/>
          <c:showCatName val="0"/>
          <c:showSerName val="0"/>
          <c:showPercent val="0"/>
          <c:showBubbleSize val="0"/>
        </c:dLbls>
        <c:smooth val="0"/>
        <c:axId val="676584824"/>
        <c:axId val="676575312"/>
      </c:lineChart>
      <c:catAx>
        <c:axId val="676584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6575312"/>
        <c:crosses val="autoZero"/>
        <c:auto val="1"/>
        <c:lblAlgn val="ctr"/>
        <c:lblOffset val="100"/>
        <c:noMultiLvlLbl val="0"/>
      </c:catAx>
      <c:valAx>
        <c:axId val="676575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6584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Moray Homeless Presentations 2010/11 to 2022/23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'3.3 Non Permanent Housing Needs'!$B$10</c:f>
              <c:strCache>
                <c:ptCount val="1"/>
                <c:pt idx="0">
                  <c:v>Moray</c:v>
                </c:pt>
              </c:strCache>
            </c:strRef>
          </c:tx>
          <c:spPr>
            <a:ln w="28575" cap="rnd">
              <a:solidFill>
                <a:schemeClr val="accent2"/>
              </a:solidFill>
              <a:round/>
            </a:ln>
            <a:effectLst/>
          </c:spPr>
          <c:marker>
            <c:symbol val="none"/>
          </c:marker>
          <c:cat>
            <c:strRef>
              <c:f>'3.3 Non Permanent Housing Needs'!$C$8:$O$8</c:f>
              <c:strCache>
                <c:ptCount val="13"/>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strCache>
            </c:strRef>
          </c:cat>
          <c:val>
            <c:numRef>
              <c:f>'3.3 Non Permanent Housing Needs'!$C$10:$O$10</c:f>
              <c:numCache>
                <c:formatCode>#,##0</c:formatCode>
                <c:ptCount val="13"/>
                <c:pt idx="0">
                  <c:v>662</c:v>
                </c:pt>
                <c:pt idx="1">
                  <c:v>521</c:v>
                </c:pt>
                <c:pt idx="2">
                  <c:v>553</c:v>
                </c:pt>
                <c:pt idx="3">
                  <c:v>550</c:v>
                </c:pt>
                <c:pt idx="4">
                  <c:v>588</c:v>
                </c:pt>
                <c:pt idx="5">
                  <c:v>571</c:v>
                </c:pt>
                <c:pt idx="6">
                  <c:v>576</c:v>
                </c:pt>
                <c:pt idx="7">
                  <c:v>537</c:v>
                </c:pt>
                <c:pt idx="8">
                  <c:v>572</c:v>
                </c:pt>
                <c:pt idx="9">
                  <c:v>528</c:v>
                </c:pt>
                <c:pt idx="10">
                  <c:v>455</c:v>
                </c:pt>
                <c:pt idx="11">
                  <c:v>507</c:v>
                </c:pt>
                <c:pt idx="12" formatCode="General">
                  <c:v>562</c:v>
                </c:pt>
              </c:numCache>
            </c:numRef>
          </c:val>
          <c:smooth val="0"/>
          <c:extLst>
            <c:ext xmlns:c16="http://schemas.microsoft.com/office/drawing/2014/chart" uri="{C3380CC4-5D6E-409C-BE32-E72D297353CC}">
              <c16:uniqueId val="{00000000-F60C-4E90-A098-73BB4A1832E3}"/>
            </c:ext>
          </c:extLst>
        </c:ser>
        <c:dLbls>
          <c:showLegendKey val="0"/>
          <c:showVal val="0"/>
          <c:showCatName val="0"/>
          <c:showSerName val="0"/>
          <c:showPercent val="0"/>
          <c:showBubbleSize val="0"/>
        </c:dLbls>
        <c:smooth val="0"/>
        <c:axId val="777508864"/>
        <c:axId val="777507224"/>
      </c:lineChart>
      <c:catAx>
        <c:axId val="777508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507224"/>
        <c:crosses val="autoZero"/>
        <c:auto val="1"/>
        <c:lblAlgn val="ctr"/>
        <c:lblOffset val="100"/>
        <c:noMultiLvlLbl val="0"/>
      </c:catAx>
      <c:valAx>
        <c:axId val="7775072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5088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Expecting Recruitment/Retention to be a Problem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[2]ALL!$A$87</c:f>
              <c:strCache>
                <c:ptCount val="1"/>
                <c:pt idx="0">
                  <c:v>Totals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258-4F0D-908E-4DC631FDFBD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258-4F0D-908E-4DC631FDFBD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258-4F0D-908E-4DC631FDFBD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258-4F0D-908E-4DC631FDFBD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[2]ALL!$B$83:$E$83</c:f>
              <c:strCache>
                <c:ptCount val="4"/>
                <c:pt idx="0">
                  <c:v>Don't expect it to be a problem</c:v>
                </c:pt>
                <c:pt idx="1">
                  <c:v>Expect it to be a minor problem</c:v>
                </c:pt>
                <c:pt idx="2">
                  <c:v>Expect it to be a moderate problem</c:v>
                </c:pt>
                <c:pt idx="3">
                  <c:v>Expect it to be a major problem</c:v>
                </c:pt>
              </c:strCache>
            </c:strRef>
          </c:cat>
          <c:val>
            <c:numRef>
              <c:f>[2]ALL!$B$87:$E$87</c:f>
              <c:numCache>
                <c:formatCode>General</c:formatCode>
                <c:ptCount val="4"/>
                <c:pt idx="0">
                  <c:v>1</c:v>
                </c:pt>
                <c:pt idx="1">
                  <c:v>3</c:v>
                </c:pt>
                <c:pt idx="2">
                  <c:v>3</c:v>
                </c:pt>
                <c:pt idx="3">
                  <c:v>5</c:v>
                </c:pt>
              </c:numCache>
            </c:numRef>
          </c:val>
          <c:extLst>
            <c:ext xmlns:c16="http://schemas.microsoft.com/office/drawing/2014/chart" uri="{C3380CC4-5D6E-409C-BE32-E72D297353CC}">
              <c16:uniqueId val="{00000008-9258-4F0D-908E-4DC631FDFBD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Type</a:t>
            </a:r>
            <a:r>
              <a:rPr lang="en-US" baseline="0"/>
              <a:t> of Housing Most Needed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[2]ALL!$A$102</c:f>
              <c:strCache>
                <c:ptCount val="1"/>
                <c:pt idx="0">
                  <c:v>Totals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267-4AE1-A944-9C93043CA50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267-4AE1-A944-9C93043CA50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267-4AE1-A944-9C93043CA50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267-4AE1-A944-9C93043CA50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267-4AE1-A944-9C93043CA50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[2]ALL!$B$98:$F$98</c:f>
              <c:strCache>
                <c:ptCount val="5"/>
                <c:pt idx="0">
                  <c:v>Social Housing</c:v>
                </c:pt>
                <c:pt idx="1">
                  <c:v>Private Rented Sector </c:v>
                </c:pt>
                <c:pt idx="2">
                  <c:v>Home Ownership </c:v>
                </c:pt>
                <c:pt idx="3">
                  <c:v>Low cost home ownership </c:v>
                </c:pt>
                <c:pt idx="4">
                  <c:v>Mid market Rent </c:v>
                </c:pt>
              </c:strCache>
            </c:strRef>
          </c:cat>
          <c:val>
            <c:numRef>
              <c:f>[2]ALL!$B$102:$F$102</c:f>
              <c:numCache>
                <c:formatCode>General</c:formatCode>
                <c:ptCount val="5"/>
                <c:pt idx="0">
                  <c:v>4</c:v>
                </c:pt>
                <c:pt idx="1">
                  <c:v>9</c:v>
                </c:pt>
                <c:pt idx="2">
                  <c:v>6</c:v>
                </c:pt>
                <c:pt idx="3">
                  <c:v>5</c:v>
                </c:pt>
                <c:pt idx="4">
                  <c:v>6</c:v>
                </c:pt>
              </c:numCache>
            </c:numRef>
          </c:val>
          <c:extLst>
            <c:ext xmlns:c16="http://schemas.microsoft.com/office/drawing/2014/chart" uri="{C3380CC4-5D6E-409C-BE32-E72D297353CC}">
              <c16:uniqueId val="{0000000A-F267-4AE1-A944-9C93043CA50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Location of Where Housing Needed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[2]ALL!$A$123</c:f>
              <c:strCache>
                <c:ptCount val="1"/>
                <c:pt idx="0">
                  <c:v>Totals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1EE-4E34-9433-1CEFFBC1EE1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1EE-4E34-9433-1CEFFBC1EE1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1EE-4E34-9433-1CEFFBC1EE1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1EE-4E34-9433-1CEFFBC1EE1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1EE-4E34-9433-1CEFFBC1EE1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1EE-4E34-9433-1CEFFBC1EE1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E1EE-4E34-9433-1CEFFBC1EE1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[2]ALL!$B$119:$H$119</c:f>
              <c:strCache>
                <c:ptCount val="7"/>
                <c:pt idx="0">
                  <c:v>Buckie area</c:v>
                </c:pt>
                <c:pt idx="1">
                  <c:v>Cairngorms National Park area</c:v>
                </c:pt>
                <c:pt idx="2">
                  <c:v>Elgin area</c:v>
                </c:pt>
                <c:pt idx="3">
                  <c:v>Forres area</c:v>
                </c:pt>
                <c:pt idx="4">
                  <c:v>Keith area</c:v>
                </c:pt>
                <c:pt idx="5">
                  <c:v>Speyside area</c:v>
                </c:pt>
                <c:pt idx="6">
                  <c:v>Other (please specify)</c:v>
                </c:pt>
              </c:strCache>
            </c:strRef>
          </c:cat>
          <c:val>
            <c:numRef>
              <c:f>[2]ALL!$B$123:$H$123</c:f>
              <c:numCache>
                <c:formatCode>General</c:formatCode>
                <c:ptCount val="7"/>
                <c:pt idx="0">
                  <c:v>1</c:v>
                </c:pt>
                <c:pt idx="1">
                  <c:v>2</c:v>
                </c:pt>
                <c:pt idx="2">
                  <c:v>9</c:v>
                </c:pt>
                <c:pt idx="3">
                  <c:v>3</c:v>
                </c:pt>
                <c:pt idx="4">
                  <c:v>0</c:v>
                </c:pt>
                <c:pt idx="5">
                  <c:v>2</c:v>
                </c:pt>
                <c:pt idx="6">
                  <c:v>3</c:v>
                </c:pt>
              </c:numCache>
            </c:numRef>
          </c:val>
          <c:extLst>
            <c:ext xmlns:c16="http://schemas.microsoft.com/office/drawing/2014/chart" uri="{C3380CC4-5D6E-409C-BE32-E72D297353CC}">
              <c16:uniqueId val="{0000000E-E1EE-4E34-9433-1CEFFBC1EE1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Estimated</a:t>
            </a:r>
            <a:r>
              <a:rPr lang="en-US" baseline="0"/>
              <a:t> % of current homeless households by support need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1"/>
          <c:order val="1"/>
          <c:tx>
            <c:strRef>
              <c:f>'3.4 Supported Housing'!$D$150</c:f>
              <c:strCache>
                <c:ptCount val="1"/>
                <c:pt idx="0">
                  <c:v>%</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D24-4F65-B644-028EE4C9088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D24-4F65-B644-028EE4C9088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D24-4F65-B644-028EE4C9088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D24-4F65-B644-028EE4C9088D}"/>
              </c:ext>
            </c:extLst>
          </c:dPt>
          <c:cat>
            <c:strRef>
              <c:f>'3.4 Supported Housing'!$B$151:$B$154</c:f>
              <c:strCache>
                <c:ptCount val="4"/>
                <c:pt idx="0">
                  <c:v>High Needs</c:v>
                </c:pt>
                <c:pt idx="1">
                  <c:v>Low Needs</c:v>
                </c:pt>
                <c:pt idx="2">
                  <c:v>No Points</c:v>
                </c:pt>
                <c:pt idx="3">
                  <c:v>Not Qualitifed</c:v>
                </c:pt>
              </c:strCache>
            </c:strRef>
          </c:cat>
          <c:val>
            <c:numRef>
              <c:f>'3.4 Supported Housing'!$D$151:$D$154</c:f>
              <c:numCache>
                <c:formatCode>0%</c:formatCode>
                <c:ptCount val="4"/>
                <c:pt idx="0">
                  <c:v>0.25154275639141932</c:v>
                </c:pt>
                <c:pt idx="1">
                  <c:v>0.47193652659418162</c:v>
                </c:pt>
                <c:pt idx="2">
                  <c:v>0.1968851013811343</c:v>
                </c:pt>
                <c:pt idx="3">
                  <c:v>7.9635615633264767E-2</c:v>
                </c:pt>
              </c:numCache>
            </c:numRef>
          </c:val>
          <c:extLst>
            <c:ext xmlns:c16="http://schemas.microsoft.com/office/drawing/2014/chart" uri="{C3380CC4-5D6E-409C-BE32-E72D297353CC}">
              <c16:uniqueId val="{00000001-0B79-4E5B-9783-BA4D85BD45F3}"/>
            </c:ext>
          </c:extLst>
        </c:ser>
        <c:dLbls>
          <c:showLegendKey val="0"/>
          <c:showVal val="0"/>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'3.4 Supported Housing'!$C$150</c15:sqref>
                        </c15:formulaRef>
                      </c:ext>
                    </c:extLst>
                    <c:strCache>
                      <c:ptCount val="1"/>
                      <c:pt idx="0">
                        <c:v>Moray</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9-2D24-4F65-B644-028EE4C9088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B-2D24-4F65-B644-028EE4C9088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D-2D24-4F65-B644-028EE4C9088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F-2D24-4F65-B644-028EE4C9088D}"/>
                    </c:ext>
                  </c:extLst>
                </c:dPt>
                <c:cat>
                  <c:strRef>
                    <c:extLst>
                      <c:ext uri="{02D57815-91ED-43cb-92C2-25804820EDAC}">
                        <c15:formulaRef>
                          <c15:sqref>'3.4 Supported Housing'!$B$151:$B$154</c15:sqref>
                        </c15:formulaRef>
                      </c:ext>
                    </c:extLst>
                    <c:strCache>
                      <c:ptCount val="4"/>
                      <c:pt idx="0">
                        <c:v>High Needs</c:v>
                      </c:pt>
                      <c:pt idx="1">
                        <c:v>Low Needs</c:v>
                      </c:pt>
                      <c:pt idx="2">
                        <c:v>No Points</c:v>
                      </c:pt>
                      <c:pt idx="3">
                        <c:v>Not Qualitifed</c:v>
                      </c:pt>
                    </c:strCache>
                  </c:strRef>
                </c:cat>
                <c:val>
                  <c:numRef>
                    <c:extLst>
                      <c:ext uri="{02D57815-91ED-43cb-92C2-25804820EDAC}">
                        <c15:formulaRef>
                          <c15:sqref>'3.4 Supported Housing'!$C$151:$C$154</c15:sqref>
                        </c15:formulaRef>
                      </c:ext>
                    </c:extLst>
                    <c:numCache>
                      <c:formatCode>#,##0</c:formatCode>
                      <c:ptCount val="4"/>
                      <c:pt idx="0">
                        <c:v>856</c:v>
                      </c:pt>
                      <c:pt idx="1">
                        <c:v>1606</c:v>
                      </c:pt>
                      <c:pt idx="2">
                        <c:v>670</c:v>
                      </c:pt>
                      <c:pt idx="3">
                        <c:v>271</c:v>
                      </c:pt>
                    </c:numCache>
                  </c:numRef>
                </c:val>
                <c:extLst>
                  <c:ext xmlns:c16="http://schemas.microsoft.com/office/drawing/2014/chart" uri="{C3380CC4-5D6E-409C-BE32-E72D297353CC}">
                    <c16:uniqueId val="{00000000-0B79-4E5B-9783-BA4D85BD45F3}"/>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380999</xdr:colOff>
      <xdr:row>75</xdr:row>
      <xdr:rowOff>161058</xdr:rowOff>
    </xdr:from>
    <xdr:to>
      <xdr:col>15</xdr:col>
      <xdr:colOff>640772</xdr:colOff>
      <xdr:row>88</xdr:row>
      <xdr:rowOff>12122</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883227</xdr:colOff>
      <xdr:row>75</xdr:row>
      <xdr:rowOff>178376</xdr:rowOff>
    </xdr:from>
    <xdr:to>
      <xdr:col>19</xdr:col>
      <xdr:colOff>1229591</xdr:colOff>
      <xdr:row>88</xdr:row>
      <xdr:rowOff>29440</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143527</xdr:colOff>
      <xdr:row>132</xdr:row>
      <xdr:rowOff>94857</xdr:rowOff>
    </xdr:from>
    <xdr:to>
      <xdr:col>8</xdr:col>
      <xdr:colOff>91336</xdr:colOff>
      <xdr:row>181</xdr:row>
      <xdr:rowOff>156575</xdr:rowOff>
    </xdr:to>
    <xdr:sp macro="" textlink="">
      <xdr:nvSpPr>
        <xdr:cNvPr id="8" name="TextBox 1">
          <a:extLst>
            <a:ext uri="{FF2B5EF4-FFF2-40B4-BE49-F238E27FC236}">
              <a16:creationId xmlns:a16="http://schemas.microsoft.com/office/drawing/2014/main" id="{00000000-0008-0000-0100-000008000000}"/>
            </a:ext>
          </a:extLst>
        </xdr:cNvPr>
        <xdr:cNvSpPr txBox="1"/>
      </xdr:nvSpPr>
      <xdr:spPr>
        <a:xfrm>
          <a:off x="143527" y="32819104"/>
          <a:ext cx="10842843" cy="9012608"/>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ct val="107000"/>
            </a:lnSpc>
            <a:spcAft>
              <a:spcPts val="800"/>
            </a:spcAft>
          </a:pPr>
          <a:r>
            <a:rPr lang="en-GB" sz="1400">
              <a:effectLst/>
              <a:latin typeface="Calibri" panose="020F0502020204030204" pitchFamily="34" charset="0"/>
              <a:ea typeface="Calibri" panose="020F0502020204030204" pitchFamily="34" charset="0"/>
              <a:cs typeface="Times New Roman" panose="02020603050405020304" pitchFamily="18" charset="0"/>
            </a:rPr>
            <a:t> </a:t>
          </a:r>
          <a:r>
            <a:rPr lang="en-GB" sz="1400" b="1">
              <a:effectLst/>
              <a:latin typeface="Arial" panose="020B0604020202020204" pitchFamily="34" charset="0"/>
              <a:ea typeface="Calibri" panose="020F0502020204030204" pitchFamily="34" charset="0"/>
              <a:cs typeface="Arial" panose="020B0604020202020204" pitchFamily="34" charset="0"/>
            </a:rPr>
            <a:t>Key Findings: 3.1 Health &amp; Disability Profile:</a:t>
          </a:r>
          <a:endParaRPr lang="en-GB" sz="14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400" b="1">
              <a:effectLst/>
              <a:latin typeface="Arial" panose="020B0604020202020204" pitchFamily="34" charset="0"/>
              <a:ea typeface="Calibri" panose="020F0502020204030204" pitchFamily="34" charset="0"/>
              <a:cs typeface="Arial" panose="020B0604020202020204" pitchFamily="34" charset="0"/>
            </a:rPr>
            <a:t>Key Findings: Moray</a:t>
          </a:r>
          <a:endParaRPr lang="en-GB" sz="1400">
            <a:effectLst/>
            <a:latin typeface="Arial" panose="020B0604020202020204" pitchFamily="34" charset="0"/>
            <a:ea typeface="Calibri" panose="020F0502020204030204" pitchFamily="34" charset="0"/>
            <a:cs typeface="Arial" panose="020B0604020202020204" pitchFamily="34" charset="0"/>
          </a:endParaRPr>
        </a:p>
        <a:p>
          <a:pPr>
            <a:lnSpc>
              <a:spcPct val="150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According to AJ survey results, 44% of Moray household responders contain a member with a long term health condition or disability (LTHCD) (Table 3.1). Across the Moray Housing Market Areas (HMAs) this ranges from 31% in Speyside to 51% in Keith.  No respondents from Speyside answered that they had a LTHCD. </a:t>
          </a:r>
        </a:p>
        <a:p>
          <a:pPr>
            <a:spcAft>
              <a:spcPts val="600"/>
            </a:spcAft>
          </a:pPr>
          <a:r>
            <a:rPr lang="en-GB" sz="1400">
              <a:solidFill>
                <a:srgbClr val="333333"/>
              </a:solidFill>
              <a:effectLst/>
              <a:latin typeface="Arial" panose="020B0604020202020204" pitchFamily="34" charset="0"/>
              <a:ea typeface="MS PGothic" panose="020B0600070205080204" pitchFamily="34" charset="-128"/>
              <a:cs typeface="Arial" panose="020B0604020202020204" pitchFamily="34" charset="0"/>
            </a:rPr>
            <a:t>The top 3 long term health conditions or disabilities in Moray include;</a:t>
          </a:r>
          <a:r>
            <a:rPr lang="en-GB" sz="14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a:t>
          </a:r>
          <a:r>
            <a:rPr lang="en-GB" sz="1400">
              <a:solidFill>
                <a:srgbClr val="333333"/>
              </a:solidFill>
              <a:effectLst/>
              <a:latin typeface="Arial" panose="020B0604020202020204" pitchFamily="34" charset="0"/>
              <a:ea typeface="MS PGothic" panose="020B0600070205080204" pitchFamily="34" charset="-128"/>
              <a:cs typeface="Arial" panose="020B0604020202020204" pitchFamily="34" charset="0"/>
            </a:rPr>
            <a:t>long term illness or disease (18%), physical disability (17%) and</a:t>
          </a:r>
          <a:r>
            <a:rPr lang="en-GB" sz="1100" baseline="0">
              <a:solidFill>
                <a:srgbClr val="333333"/>
              </a:solidFill>
              <a:effectLst/>
              <a:latin typeface="Arial" panose="020B0604020202020204" pitchFamily="34" charset="0"/>
              <a:ea typeface="MS PGothic" panose="020B0600070205080204" pitchFamily="34" charset="-128"/>
              <a:cs typeface="Times New Roman" panose="02020603050405020304" pitchFamily="18" charset="0"/>
            </a:rPr>
            <a:t> </a:t>
          </a:r>
          <a:r>
            <a:rPr lang="en-GB" sz="1400">
              <a:solidFill>
                <a:srgbClr val="333333"/>
              </a:solidFill>
              <a:effectLst/>
              <a:latin typeface="Arial" panose="020B0604020202020204" pitchFamily="34" charset="0"/>
              <a:ea typeface="MS PGothic" panose="020B0600070205080204" pitchFamily="34" charset="-128"/>
              <a:cs typeface="Arial" panose="020B0604020202020204" pitchFamily="34" charset="0"/>
            </a:rPr>
            <a:t>mental health conditions disabilities (16%)</a:t>
          </a:r>
          <a:r>
            <a:rPr lang="en-GB" sz="14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(Table 3.1)</a:t>
          </a:r>
          <a:endParaRPr lang="en-GB" sz="14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According</a:t>
          </a:r>
          <a:r>
            <a:rPr lang="en-GB" sz="1400" baseline="0">
              <a:effectLst/>
              <a:latin typeface="Arial" panose="020B0604020202020204" pitchFamily="34" charset="0"/>
              <a:ea typeface="Calibri" panose="020F0502020204030204" pitchFamily="34" charset="0"/>
              <a:cs typeface="Arial" panose="020B0604020202020204" pitchFamily="34" charset="0"/>
            </a:rPr>
            <a:t> to the Scottish Household Survey </a:t>
          </a:r>
          <a:r>
            <a:rPr lang="en-GB" sz="1400">
              <a:effectLst/>
              <a:latin typeface="Arial" panose="020B0604020202020204" pitchFamily="34" charset="0"/>
              <a:ea typeface="Calibri" panose="020F0502020204030204" pitchFamily="34" charset="0"/>
              <a:cs typeface="Arial" panose="020B0604020202020204" pitchFamily="34" charset="0"/>
            </a:rPr>
            <a:t>52% of households in Moray in 2019 had at least one individual that had a LTSD (Table 3.3)</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66% of households in Moray renting from the social housing sector in 2019 have at least one occupant that are LTSD (Table 3.3)</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70% of older households in Moray in 2019 have at least one member that are LTSD. (Table 3.3)</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Of all households in Moray in 2011, 17% contained occupants that were limited in their ability to undertake day-to-day activities by LTSD (Table 3.3a)</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According to the Scottish Household Survey (SHS) 2019, 54% of owner-occupier households had someone with a long-term physical/mental health condition or illness (Table 3.3b) </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36% of self-contained social housing stock in 2021 was accessible/amenity housing in Moray (Table 3.4)</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5% of households in Moray in 2019 contain a LTSD individual who is restricted by the dwelling (table 3.5)</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9% of those households in Moray renting from social housing in 2019 contained one or more LTSD person that is restricted by the dwelling and 4% of owner-occupiers are restricted by the dwelling (Table 3.6)</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15% of dwellings in Moray in 2019 had adaptations. (Table 3.7) with 3% of dwellings requiring adaptations (Table 3.8)</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The SHS 2019, indicates that 24% of households had a limiting long term disability or mental health disability, while 13% had a long term disability or mental health disability that was not limiting (Table 3.8 and 3.9)</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In 2019, 20% of the housing stock in Moray had adaptations (Table 3.10a). 31% of social housing dwellings in Moray in 2019 had adaptations, while 11% of owner-occupied dwelling were adapted (Table 3.10b)</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By 2021, there has been 30 Scheme of Assistance grants since 2014. Total amount supplied was £178k. (Table 3.10c)</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According to AJ survey results, 22% of responder households feel that the suitability of their current housing does not meet their health or disability needs (table 3.11a). The largest percentage of households who felt their current property did not meet their health or disability needs were in the Keith HMA, 38%, followed by the Speyside 28% and Elgin 23% (Table 3.11b)</a:t>
          </a:r>
        </a:p>
        <a:p>
          <a:pPr>
            <a:lnSpc>
              <a:spcPct val="107000"/>
            </a:lnSpc>
            <a:spcAft>
              <a:spcPts val="800"/>
            </a:spcAft>
          </a:pPr>
          <a:r>
            <a:rPr lang="en-GB" sz="1400">
              <a:effectLst/>
              <a:latin typeface="Arial" panose="020B0604020202020204" pitchFamily="34" charset="0"/>
              <a:ea typeface="Calibri" panose="020F0502020204030204" pitchFamily="34" charset="0"/>
              <a:cs typeface="Arial" panose="020B0604020202020204" pitchFamily="34" charset="0"/>
            </a:rPr>
            <a:t>According to AJ Survey results 11% of respondents said that the health of a household member is suffering because their home is the wrong size or type. A HMA level this ranged from 0% in Cairngorm NP to 17% in Speyside (Table 3.11c)</a:t>
          </a:r>
        </a:p>
        <a:p>
          <a:pPr>
            <a:lnSpc>
              <a:spcPct val="107000"/>
            </a:lnSpc>
            <a:spcAft>
              <a:spcPts val="800"/>
            </a:spcAft>
          </a:pPr>
          <a:endParaRPr lang="en-GB" sz="1400">
            <a:effectLst/>
            <a:ea typeface="Calibri" panose="020F0502020204030204" pitchFamily="34"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319927</xdr:colOff>
      <xdr:row>206</xdr:row>
      <xdr:rowOff>189378</xdr:rowOff>
    </xdr:from>
    <xdr:to>
      <xdr:col>8</xdr:col>
      <xdr:colOff>358588</xdr:colOff>
      <xdr:row>283</xdr:row>
      <xdr:rowOff>112060</xdr:rowOff>
    </xdr:to>
    <xdr:sp macro="" textlink="">
      <xdr:nvSpPr>
        <xdr:cNvPr id="3" name="TextBox 2">
          <a:extLst>
            <a:ext uri="{FF2B5EF4-FFF2-40B4-BE49-F238E27FC236}">
              <a16:creationId xmlns:a16="http://schemas.microsoft.com/office/drawing/2014/main" id="{00000000-0008-0000-0200-000003000000}"/>
            </a:ext>
            <a:ext uri="{147F2762-F138-4A5C-976F-8EAC2B608ADB}">
              <a16:predDERef xmlns:a16="http://schemas.microsoft.com/office/drawing/2014/main" pred="{CB1EC781-7E0E-40E3-A2F0-27CA65239095}"/>
            </a:ext>
          </a:extLst>
        </xdr:cNvPr>
        <xdr:cNvSpPr txBox="1"/>
      </xdr:nvSpPr>
      <xdr:spPr>
        <a:xfrm>
          <a:off x="319927" y="48184172"/>
          <a:ext cx="10023102" cy="1459118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i="0">
              <a:solidFill>
                <a:sysClr val="windowText" lastClr="000000"/>
              </a:solidFill>
              <a:latin typeface="Arial" panose="020B0604020202020204" pitchFamily="34" charset="0"/>
              <a:cs typeface="Arial" panose="020B0604020202020204" pitchFamily="34" charset="0"/>
            </a:rPr>
            <a:t>Key Findings</a:t>
          </a:r>
          <a:r>
            <a:rPr lang="en-GB" sz="1400" b="1" i="0" baseline="0">
              <a:solidFill>
                <a:sysClr val="windowText" lastClr="000000"/>
              </a:solidFill>
              <a:latin typeface="Arial" panose="020B0604020202020204" pitchFamily="34" charset="0"/>
              <a:cs typeface="Arial" panose="020B0604020202020204" pitchFamily="34" charset="0"/>
            </a:rPr>
            <a:t> 3.2: Accessible and Wheelchair</a:t>
          </a:r>
        </a:p>
        <a:p>
          <a:endParaRPr lang="en-GB" sz="1200" b="1" i="1" baseline="0">
            <a:latin typeface="Arial" panose="020B0604020202020204" pitchFamily="34" charset="0"/>
            <a:cs typeface="Arial" panose="020B0604020202020204" pitchFamily="34" charset="0"/>
          </a:endParaRPr>
        </a:p>
        <a:p>
          <a:pPr>
            <a:lnSpc>
              <a:spcPct val="107000"/>
            </a:lnSpc>
            <a:spcAft>
              <a:spcPts val="800"/>
            </a:spcAft>
          </a:pPr>
          <a:r>
            <a:rPr lang="en-GB" sz="1400" b="1">
              <a:effectLst/>
              <a:latin typeface="Arial" panose="020B0604020202020204" pitchFamily="34" charset="0"/>
              <a:ea typeface="Calibri" panose="020F0502020204030204" pitchFamily="34" charset="0"/>
              <a:cs typeface="Times New Roman" panose="02020603050405020304" pitchFamily="18" charset="0"/>
            </a:rPr>
            <a:t>Key Findings: Specialist Housing</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AJ survey results, 60% of responders currently reside in a house, followed by 24% in a single storey bungalow. 10% currently reside in a flat or maisonette (Table 3.12a). The type of property which respondents live in varies across the HMAs with the majority (77%) of respondents in Cairngorm NP living in houses while a lower number of respondents (501%) from Keith live in houses. Elgin had the highest proportion of four and blocks and flats at 17% (Table 3.12b)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the AJ Survey results, the majority of respondents own their property outright (40%) followed by 23% owned their property with a mortgage/load. 18% of respondents rent from the Council/RSL and 16% were in private rented accommodation (Table 3.12c)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 majority of respondents to the AJ Survey live in 3 or 4 bedroom properties (75%), with 16% living in 4 bedroom properties and 7% in one bedroom properties (Table 3.12e)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There are 4074 units of specialist housing provision in the social rented sector in Moray which makes up 45% of all social housing stock in Moray (Table 3.14) </a:t>
          </a: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51% (359 units) of the total social stock let per annum is specialist housing (Table 3.15)</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50% (3174 units) of Moray Council stock is specialist housing (Table 3.17a) and 32% (900 units) of RSL's stock is specialist housing (Table 3.16a).</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10% of RSL housing stock is for older people housing stock while 2% of Moray Council housing stock is for older people (Table 3.16a and Table 3.17a).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RSLs provide all of the supported accommodation stock across Moray (Table 3.15)</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Housing for older people and supported housing makes up 55% of all RSL specialist housing stock, 32 % and 23% respectively, with accessible housing making up 35% (Table 3.16b)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the AJ HNDA Survey results 13% of respondents said the main reason for planning to move relates to changing health need (5%), need for accessible housing (5%) or a level access property (3%) (Table 3.25) </a:t>
          </a: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the AJ HNDA Survey results, of</a:t>
          </a:r>
          <a:r>
            <a:rPr lang="en-GB" sz="1400" baseline="0">
              <a:effectLst/>
              <a:latin typeface="Arial" panose="020B0604020202020204" pitchFamily="34" charset="0"/>
              <a:ea typeface="Calibri" panose="020F0502020204030204" pitchFamily="34" charset="0"/>
              <a:cs typeface="Times New Roman" panose="02020603050405020304" pitchFamily="18" charset="0"/>
            </a:rPr>
            <a:t> the total respodents who stated they have an umet need for specialist housing, 7% (206 households) said they required specialist housing for older people and 3% (81 households) said they required specialist supported housing (Table 3.24a)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b="1">
              <a:effectLst/>
              <a:latin typeface="Arial" panose="020B0604020202020204" pitchFamily="34" charset="0"/>
              <a:ea typeface="Calibri" panose="020F0502020204030204" pitchFamily="34" charset="0"/>
              <a:cs typeface="Times New Roman" panose="02020603050405020304" pitchFamily="18" charset="0"/>
            </a:rPr>
            <a:t>Key Findings: Accessible Housing</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81% (3,295 unit) of specialist housing stock in Moray consist of accessible/amenity housing (Table 3.19)</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Moray Council provides 73% (2,976 units) of the accessible/amenity housing stock available in Moray (Table 3.19) and RSL's provide 8% (319) units of accessible housing in Moray (Table 3.19)</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75% of turnover in specialist housing units in Moray was for Accessible/Amenity Housing. (Table 3.22b)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21% of waiting list applicants are waiting on accessible housing (564 applicants) with 56 applicants requiring housing for older people (Table 3.23a)</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There are 2.87 applicants for accessible housing units to every unit turned over in a year (Table 3.23b)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AJ survey results, of those who have an unmet need for specialist housing, 65% require level access housing (Table 3.24a).</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b="1">
              <a:effectLst/>
              <a:latin typeface="Arial" panose="020B0604020202020204" pitchFamily="34" charset="0"/>
              <a:ea typeface="Calibri" panose="020F0502020204030204" pitchFamily="34" charset="0"/>
              <a:cs typeface="Times New Roman" panose="02020603050405020304" pitchFamily="18" charset="0"/>
            </a:rPr>
            <a:t>Key Findings: Wheelchair Housing</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There are 133 units of wheelchair accommodation in Moray. RSL's provide 85 units of wheelchair housing and Moray Council provides 48 units (Table 3.13)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Wheelchair housing makes up 3% of all specialist housing stock (Table 3.17b)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2 units of wheelchair housing supplied by Moray Council and RSLs became available to let per annum across 2019-2022, amounting to a annual average turnover rate of less than</a:t>
          </a:r>
          <a:r>
            <a:rPr lang="en-GB" sz="1400" baseline="0">
              <a:effectLst/>
              <a:latin typeface="Arial" panose="020B0604020202020204" pitchFamily="34" charset="0"/>
              <a:ea typeface="Calibri" panose="020F0502020204030204" pitchFamily="34" charset="0"/>
              <a:cs typeface="Times New Roman" panose="02020603050405020304" pitchFamily="18" charset="0"/>
            </a:rPr>
            <a:t> </a:t>
          </a:r>
          <a:r>
            <a:rPr lang="en-GB" sz="1400">
              <a:effectLst/>
              <a:latin typeface="Arial" panose="020B0604020202020204" pitchFamily="34" charset="0"/>
              <a:ea typeface="Calibri" panose="020F0502020204030204" pitchFamily="34" charset="0"/>
              <a:cs typeface="Times New Roman" panose="02020603050405020304" pitchFamily="18" charset="0"/>
            </a:rPr>
            <a:t>1% relative to turnover of specialist housing units (Table 3.22c)</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Less than 1% of waiting list applicants are waiting on wheelchair housing (17 applications) (Table 3.23a)</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There were 17 applicants seeking wheelchair accommodation to every unit turned over in a year (Table 3.23b)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AJ survey results, of those who have an unmet need for special forms of housing, 15% require accommodation suitable for a wheelchair (Table 3.24a). </a:t>
          </a:r>
        </a:p>
        <a:p>
          <a:pPr>
            <a:lnSpc>
              <a:spcPct val="107000"/>
            </a:lnSpc>
            <a:spcAft>
              <a:spcPts val="800"/>
            </a:spcAft>
          </a:pPr>
          <a:r>
            <a:rPr lang="en-GB" sz="1400">
              <a:effectLst/>
              <a:latin typeface="Arial" panose="020B0604020202020204" pitchFamily="34" charset="0"/>
              <a:ea typeface="MS PGothic" panose="020B0600070205080204" pitchFamily="34" charset="-128"/>
            </a:rPr>
            <a:t>The unmet need for wheelchair housing varies considerable across the Moray HMA, with 43% of respondents from Keith with an unmet need for specialist housing requiring wheelchair, followed by 17% for Forres and 13% for Elgin (Table 3.24c). </a:t>
          </a:r>
          <a:endParaRPr lang="en-GB" sz="1400">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AJ Survey 67% of respondents said that 'no ‘someone using a wheelchair could not visit their home without difficulty. Across Moray HMA levels this ranged from 37% in Cairngorms NP to 73% in Forres and Speyside (Table 3.24d). </a:t>
          </a:r>
        </a:p>
        <a:p>
          <a:pPr>
            <a:lnSpc>
              <a:spcPct val="107000"/>
            </a:lnSpc>
            <a:spcAft>
              <a:spcPts val="800"/>
            </a:spcAft>
          </a:pP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endParaRPr lang="en-GB" sz="1400" b="0" baseline="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76</xdr:row>
      <xdr:rowOff>28575</xdr:rowOff>
    </xdr:from>
    <xdr:to>
      <xdr:col>14</xdr:col>
      <xdr:colOff>470647</xdr:colOff>
      <xdr:row>103</xdr:row>
      <xdr:rowOff>145676</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300878" y="19280281"/>
          <a:ext cx="15230475" cy="5260601"/>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1"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Serving Personnel Future Growth and Student Acommodation </a:t>
          </a: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The MOD is a registered social housing provider and provides all entitled serving personnel with accommodation if required along with help and support to find somewhere to stay. The requirement to provide accommodation is part of the terms and conditions of MOD employment, therefore fairly unique when compared with the rest of the public sector.  There are approximately 3000 full time regular serving personnel and 1000 contractors currently operating in Moray. </a:t>
          </a: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mn-cs"/>
            </a:rPr>
            <a:t>An additional 500 serving personnel are projected to be placed at Lossiemouth by 2025 due to new aircraft type provision.  This will increase the total number of military personnel to approx. 3500 by 2025. There is no scheduled growth for Army personnel at Kinloss.  </a:t>
          </a:r>
          <a:endPar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The current MOD accommodation model is fairly simply consisting of:</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Single Living Accommodation (SLA) - one person accommodation in blocks/barracks.</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Service Family Accommodation (SFA) – Married/proven co-habiting family accommodation</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Others not wanting SLA or SFA – usual rent or buy with the preference being to rent in the first instances</a:t>
          </a: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endPar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Arial" panose="020B0604020202020204" pitchFamily="34" charset="0"/>
            </a:rPr>
            <a:t>The MOD are currently reviewing how they provide accommodation for their personnel as there is an acknowledgement that many of the processes need modernised. </a:t>
          </a: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The MOD is anticipating a short term (2-3 year) surge in housing requirements and has implemented a combination of solutions to address this surge and pinch points with an emphasis on maximising the use of existing stock and building new single living accommodation.</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   </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400 additional bed spaces for single occupancy due to be completed by summer 2023</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Use of temporary accommodation modules in the interim (portacabins) </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Due to free capacity, 60 SFA units have been converted on a temporary basis to SLA units at Kinloss but will be converted back to SFA in 2023</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Due to shortage of family accommodation 6 new build properties were purchased from a private houe builder in an Elgin development </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defTabSz="914400" eaLnBrk="1" fontAlgn="auto" latinLnBrk="0" hangingPunct="1">
            <a:lnSpc>
              <a:spcPct val="107000"/>
            </a:lnSpc>
            <a:spcBef>
              <a:spcPts val="0"/>
            </a:spcBef>
            <a:spcAft>
              <a:spcPts val="800"/>
            </a:spcAft>
            <a:buClrTx/>
            <a:buSzTx/>
            <a:buFont typeface="Symbol" panose="05050102010706020507" pitchFamily="18" charset="2"/>
            <a:buChar char=""/>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30 void properties being brought back into use </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Unmet Social Rented Housing Need from Serving Personnel Leaving MilitaryService :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There are 25 Housing Applications from Serving Personnel Households who are leaving service .   Analysis of area of first preference shows that 11 applicants (44%)  have chosen as a 'First Preference' Elgin, 6 applicants (24%) chose Forres, 7 applicants (28%%) chose Lossiemouth and 1 applicant  (4%) chose Buckie as their area of preference. The majority of applicants (23%) require either 1 or 2  bedroom properties respectively, followed by 20% requiring 3 bedrooms,  20% requring bedrooms and 4% require an 8 bedroom property.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Analysis of HLI data for 2023/23 shows that the number of homeless applications from households leaving service personel accommodation is relatively low with 4 applications in 2021/22 and 7 applications in 2022/23 representing 0.8% of homeless applications in 2021/22 and 1.25% off all homeless applications in 2022/23. </a:t>
          </a:r>
        </a:p>
      </xdr:txBody>
    </xdr:sp>
    <xdr:clientData/>
  </xdr:twoCellAnchor>
  <xdr:twoCellAnchor>
    <xdr:from>
      <xdr:col>11</xdr:col>
      <xdr:colOff>813526</xdr:colOff>
      <xdr:row>27</xdr:row>
      <xdr:rowOff>57149</xdr:rowOff>
    </xdr:from>
    <xdr:to>
      <xdr:col>16</xdr:col>
      <xdr:colOff>154584</xdr:colOff>
      <xdr:row>37</xdr:row>
      <xdr:rowOff>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729621</xdr:colOff>
      <xdr:row>63</xdr:row>
      <xdr:rowOff>144358</xdr:rowOff>
    </xdr:from>
    <xdr:to>
      <xdr:col>13</xdr:col>
      <xdr:colOff>1042147</xdr:colOff>
      <xdr:row>70</xdr:row>
      <xdr:rowOff>560294</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162</xdr:row>
      <xdr:rowOff>190499</xdr:rowOff>
    </xdr:from>
    <xdr:to>
      <xdr:col>14</xdr:col>
      <xdr:colOff>179294</xdr:colOff>
      <xdr:row>184</xdr:row>
      <xdr:rowOff>44824</xdr:rowOff>
    </xdr:to>
    <xdr:sp macro="" textlink="">
      <xdr:nvSpPr>
        <xdr:cNvPr id="15" name="Rectangle 14">
          <a:extLst>
            <a:ext uri="{FF2B5EF4-FFF2-40B4-BE49-F238E27FC236}">
              <a16:creationId xmlns:a16="http://schemas.microsoft.com/office/drawing/2014/main" id="{00000000-0008-0000-0300-00000F000000}"/>
            </a:ext>
          </a:extLst>
        </xdr:cNvPr>
        <xdr:cNvSpPr/>
      </xdr:nvSpPr>
      <xdr:spPr>
        <a:xfrm>
          <a:off x="291353" y="47131940"/>
          <a:ext cx="14948647" cy="4045325"/>
        </a:xfrm>
        <a:prstGeom prst="rect">
          <a:avLst/>
        </a:prstGeom>
        <a:solidFill>
          <a:srgbClr val="5B9BD5">
            <a:lumMod val="20000"/>
            <a:lumOff val="80000"/>
          </a:srgbClr>
        </a:solidFill>
        <a:ln w="12700" cap="flat" cmpd="sng" algn="ctr">
          <a:solidFill>
            <a:srgbClr val="4472C4">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UHI Moray</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mn-cs"/>
            </a:rPr>
            <a:t>The University of Highlands and Islands (UHI) Moray is a unique institution. Beginning life as a technical college over 50 years ago, the University has evolved over the decades to combine higher education standards of the University with the flexible access of a community learning hub. UHI Moray is one of 12 academic partners that makes up the University of Highlands and Islands (UHI). The partnership allows the University to offer a wide range of Higher Education and degree qualifications taught by the Universities’ lecturers in Moray and colleagues in partner campuses across the region.   </a:t>
          </a:r>
          <a:endParaRPr kumimoji="0" lang="en-GB"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rgbClr val="000000"/>
              </a:solidFill>
              <a:effectLst/>
              <a:uLnTx/>
              <a:uFillTx/>
              <a:latin typeface="Arial" panose="020B0604020202020204" pitchFamily="34" charset="0"/>
              <a:ea typeface="Times New Roman" panose="02020603050405020304" pitchFamily="18" charset="0"/>
              <a:cs typeface="+mn-cs"/>
            </a:rPr>
            <a:t>UHI Moray has just over 3,000 students with a significant proportion of these studying flexibly and part-time. There are three campuses, providing learning spaces and student accommodation as well as great places to eat, relax and socialise. Online learning is also offered to students throughout the Moray region, and much further afield. At UIH Moray, a broad range of Further and Higher education courses are on offer. The University works closely with local community schools and employers to provide the right courses to help take students where they want to be.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rgbClr val="000000"/>
            </a:solidFill>
            <a:effectLst/>
            <a:uLnTx/>
            <a:uFillTx/>
            <a:latin typeface="Arial" panose="020B060402020202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There is dedicated student accommodation provided by Moray UHI in Elgin. The purpose built student residence offers 40 ensuite bedrooms with shared kitchen and living area.</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In March 2023 a paper on the UHI Student Accommodation requirements was presented to the Convention of Highlands and Islands (COHI) which gave an update on current provision and future student accommodation needs. The paper provided a position on current and future student accommodation requirements.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sng"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Current Capacity:</a:t>
          </a: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 The 40 rooms provided at the UHI Moray currently meets anticipated demand until the development of Moray Growth Deal additional campus provision which is anticipated to be complete by 2026/27. This is owned and operated by UHI centrally. This position has been confirmed by the Moray UHI. </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sng"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Future Requirements</a:t>
          </a: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Times New Roman" panose="02020603050405020304" pitchFamily="18" charset="0"/>
            </a:rPr>
            <a:t>: The forecast student numbers that will be generated from the Moray Growth Deal additional campus accommodation indicates that an extra 150 rooms will be required by 2030 and a further 150 rooms being required by 2035. There may also be the opportunity to develop further accommodation as part of a regional approach including key worker and housing association properties.</a:t>
          </a:r>
          <a:endParaRPr kumimoji="0" lang="en-GB" sz="1200" b="0" i="0" u="none" strike="noStrike" kern="0" cap="none" spc="0" normalizeH="0" baseline="0" noProof="0">
            <a:ln>
              <a:noFill/>
            </a:ln>
            <a:solidFill>
              <a:prstClr val="black"/>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Arial" panose="020B0604020202020204" pitchFamily="34" charset="0"/>
              <a:ea typeface="Calibri" panose="020F0502020204030204" pitchFamily="34" charset="0"/>
              <a:cs typeface="+mn-cs"/>
            </a:rPr>
            <a:t>The COHI paper noted a number of challenges to meeting Additional Student Accommodation requirements in relation to financing and gap funding. One solution is to consider the provision of key worker and other affordable housing accommodation in the same development.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0</xdr:col>
      <xdr:colOff>281827</xdr:colOff>
      <xdr:row>206</xdr:row>
      <xdr:rowOff>0</xdr:rowOff>
    </xdr:from>
    <xdr:to>
      <xdr:col>14</xdr:col>
      <xdr:colOff>56029</xdr:colOff>
      <xdr:row>254</xdr:row>
      <xdr:rowOff>179294</xdr:rowOff>
    </xdr:to>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281827" y="52712471"/>
          <a:ext cx="14834908" cy="9323294"/>
        </a:xfrm>
        <a:prstGeom prst="rect">
          <a:avLst/>
        </a:prstGeom>
        <a:solidFill>
          <a:srgbClr val="5B9BD5">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Non Permanent Housing Needs - Key Findings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3.3a Homeless  Non Permanent Housing Need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There were 507 homeless applications in Moray in 2021/22, an increase of 10.3% since 2020/21. This increase is higher than the national percentage change of 2.7% over the same period. In 2022/23 there were 562 homeless presentations In Moray which is an increase of 9.8% since 2021/22.  (Table 3.26a). There are no national homeless statistics available for 2022/23.  </a:t>
          </a: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However Homeless applications have decreased in Moray between 2019/20 and 2021/22 by 4.1% which is closer to the national position of 5.2% over the same three year period (Table 3.26b)</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Unintentional homelessness made up the majority of homelessness assessment decisions in Moray in 2021/22 at 61% with 1% intentional decisions. The percentage of unintentional homeless decisions is lower than Scotland, where 77% of homeless assessment decisions were unintentional homeless decisions (Table 3.27). In 2021/22, 13% of homeless applicants in Moray were assessed as threatened with homeless unintentional which is higher than Scotland at 4%. (Table 3.27)</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There are 123 temporary accommodation units in the Moray area to meet the needs of homeless households (Table 3.28)</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 largest majority of households live in self-contained temporary accommodation within the community (76%) with the remainder living in hostels (16%) or Refuge/sanctuary accommodation (7%) (Table 3.28). HL1 Statistics for 2021/22 show a higher proportion of households in local authority furnished accommodation (75%) followed by 16% in hostel accommodation and 7% in refuge accommodation (Table 3.29)</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 rate of households in temporary accommodation is 123 households per 1,000 in Moray (Table 3.30)</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There are more households exiting temporary accommodation (351) in Moray in 2021/22 than are entering (347) (Table 3.31) </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 average time spent in temporary accommodation across Moray in 2021/22 is 136 days (7% decrease since 2017/18), which is considerably lower than the Scottish average of 207 days (15% increase since 2017/18). (Table 3.33). </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 ratio of domestic abuse refuge places to homeless applications from households fleeing domestic abuse is 14. 2 (Table 3.34)</a:t>
          </a:r>
        </a:p>
        <a:p>
          <a:pPr marL="0" marR="0" lvl="0" indent="0" defTabSz="914400" eaLnBrk="1" fontAlgn="auto" latinLnBrk="0" hangingPunct="1">
            <a:lnSpc>
              <a:spcPct val="107000"/>
            </a:lnSpc>
            <a:spcBef>
              <a:spcPts val="0"/>
            </a:spcBef>
            <a:spcAft>
              <a:spcPts val="800"/>
            </a:spcAft>
            <a:buClrTx/>
            <a:buSzTx/>
            <a:buFontTx/>
            <a:buNone/>
            <a:tabLst/>
            <a:defRPr/>
          </a:pPr>
          <a:r>
            <a:rPr kumimoji="0" lang="en-GB" sz="1200" b="1"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Arial" panose="020B0604020202020204" pitchFamily="34" charset="0"/>
            </a:rPr>
            <a:t>3.3b MOD Service Personnel Accommodation Provision </a:t>
          </a: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There are currently 2,267 MOD accommodation units in Moray (excluding Kinloss SLA). 1400 of these are SLA, 867 SFA. </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The MOD is anticipating growth of approximately 500 additional service personnel to be placed at Lossiemouth by 2025. There is unlikely to be a decline in service personnel in moray over the next 20 years.  The MOD is anticipating a short term (2-3years) surge in housing requirements and are currently implementing a range of solutions with an emphasis on maximising the use of existing stock.  (Table 3.35a). There are currently 25 applications from ex-service personnel on the Moray common housing register and 7 homeless applications in 2022/23. (Table 3.35b) </a:t>
          </a:r>
        </a:p>
        <a:p>
          <a:pPr>
            <a:lnSpc>
              <a:spcPct val="107000"/>
            </a:lnSpc>
            <a:spcAft>
              <a:spcPts val="800"/>
            </a:spcAft>
          </a:pPr>
          <a:r>
            <a:rPr lang="en-GB" sz="1200" b="1">
              <a:effectLst/>
              <a:latin typeface="Arial" panose="020B0604020202020204" pitchFamily="34" charset="0"/>
              <a:ea typeface="Calibri" panose="020F0502020204030204" pitchFamily="34" charset="0"/>
              <a:cs typeface="Times New Roman" panose="02020603050405020304" pitchFamily="18" charset="0"/>
            </a:rPr>
            <a:t>3.3c Key Worker</a:t>
          </a:r>
          <a:r>
            <a:rPr lang="en-GB" sz="1200" b="1" baseline="0">
              <a:effectLst/>
              <a:latin typeface="Arial" panose="020B0604020202020204" pitchFamily="34" charset="0"/>
              <a:ea typeface="Calibri" panose="020F0502020204030204" pitchFamily="34" charset="0"/>
              <a:cs typeface="Times New Roman" panose="02020603050405020304" pitchFamily="18" charset="0"/>
            </a:rPr>
            <a:t> Accommodation</a:t>
          </a:r>
        </a:p>
        <a:p>
          <a:pPr>
            <a:lnSpc>
              <a:spcPct val="107000"/>
            </a:lnSpc>
            <a:spcAft>
              <a:spcPts val="800"/>
            </a:spcAft>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 findings of the HNDA Key Woker Survey May 2023  idenfiied employee growth of 120 FTE was projected (66% in Health related services) over the next twelve months. </a:t>
          </a:r>
        </a:p>
        <a:p>
          <a:pPr>
            <a:lnSpc>
              <a:spcPct val="107000"/>
            </a:lnSpc>
            <a:spcAft>
              <a:spcPts val="800"/>
            </a:spcAft>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There are Major future recruitment/retention pressures facing public sector organisation, particualry Health. MOD sectors to grow but limited recruitment/retention pressures due to accommodation support in place. Aviation sector to grow but with moderate pressure. The Housing types most needed are private rented at 30%; mid-market rent and home ownership both at 20%</a:t>
          </a:r>
          <a:r>
            <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rPr>
            <a:t> </a:t>
          </a: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Arial" panose="020B0604020202020204" pitchFamily="34" charset="0"/>
            </a:rPr>
            <a:t>with</a:t>
          </a:r>
          <a:r>
            <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rPr>
            <a:t> </a:t>
          </a: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Elgin identified as a priority area for key worker housing </a:t>
          </a: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kumimoji="0" lang="en-GB" sz="1200" b="0" i="0" u="none" strike="noStrike" kern="0" cap="none" spc="0" normalizeH="0" baseline="0" noProof="0">
              <a:ln>
                <a:noFill/>
              </a:ln>
              <a:solidFill>
                <a:sysClr val="windowText" lastClr="000000"/>
              </a:solidFill>
              <a:effectLst/>
              <a:uLnTx/>
              <a:uFillTx/>
              <a:latin typeface="Arial" panose="020B0604020202020204" pitchFamily="34" charset="0"/>
              <a:ea typeface="Calibri" panose="020F0502020204030204" pitchFamily="34" charset="0"/>
              <a:cs typeface="Times New Roman" panose="02020603050405020304" pitchFamily="18" charset="0"/>
            </a:rPr>
            <a:t>A number of key outcomes were identified from the Keyworker Consultation Event. There is an requirement for the public sector to work collaboratively with the private sector to learn from the sucesses of temporary/transitional models to encourage candidates to relocate to Moray as well as the need for joint marketing approaches. A range of more diverse Housing Options are required for key workers with Local Planning and Housing Policy needing to tackle house price inflation. A range of innovative key worker housing solutions are required to be considered further. </a:t>
          </a:r>
        </a:p>
        <a:p>
          <a:pPr>
            <a:lnSpc>
              <a:spcPct val="107000"/>
            </a:lnSpc>
            <a:spcAft>
              <a:spcPts val="800"/>
            </a:spcAft>
          </a:pPr>
          <a:r>
            <a:rPr lang="en-GB" sz="1200" b="1">
              <a:effectLst/>
              <a:latin typeface="Arial" panose="020B0604020202020204" pitchFamily="34" charset="0"/>
              <a:ea typeface="Calibri" panose="020F0502020204030204" pitchFamily="34" charset="0"/>
              <a:cs typeface="Arial" panose="020B0604020202020204" pitchFamily="34" charset="0"/>
            </a:rPr>
            <a:t>3.3d</a:t>
          </a:r>
          <a:r>
            <a:rPr lang="en-GB" sz="1200" b="1" baseline="0">
              <a:effectLst/>
              <a:latin typeface="Arial" panose="020B0604020202020204" pitchFamily="34" charset="0"/>
              <a:ea typeface="Calibri" panose="020F0502020204030204" pitchFamily="34" charset="0"/>
              <a:cs typeface="Arial" panose="020B0604020202020204" pitchFamily="34" charset="0"/>
            </a:rPr>
            <a:t> </a:t>
          </a:r>
          <a:r>
            <a:rPr lang="en-GB" sz="1200" b="1">
              <a:effectLst/>
              <a:latin typeface="Arial" panose="020B0604020202020204" pitchFamily="34" charset="0"/>
              <a:ea typeface="Calibri" panose="020F0502020204030204" pitchFamily="34" charset="0"/>
              <a:cs typeface="Arial" panose="020B0604020202020204" pitchFamily="34" charset="0"/>
            </a:rPr>
            <a:t>Student Accommodation </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There is dedicated student accommodation provided by Moray UHI in Elgin. The purpose built student residence offers 40 ensuite bedrooms with shared kitchen and living area. Moray UHI are projected to increase due to the Moray Growth Deal with additional minimum</a:t>
          </a:r>
          <a:r>
            <a:rPr lang="en-GB" sz="1200" baseline="0">
              <a:effectLst/>
              <a:latin typeface="Arial" panose="020B0604020202020204" pitchFamily="34" charset="0"/>
              <a:ea typeface="Calibri" panose="020F0502020204030204" pitchFamily="34" charset="0"/>
              <a:cs typeface="Times New Roman" panose="02020603050405020304" pitchFamily="18" charset="0"/>
            </a:rPr>
            <a:t> </a:t>
          </a:r>
          <a:r>
            <a:rPr lang="en-GB" sz="1200">
              <a:effectLst/>
              <a:latin typeface="Arial" panose="020B0604020202020204" pitchFamily="34" charset="0"/>
              <a:ea typeface="Calibri" panose="020F0502020204030204" pitchFamily="34" charset="0"/>
              <a:cs typeface="Times New Roman" panose="02020603050405020304" pitchFamily="18" charset="0"/>
            </a:rPr>
            <a:t>estimates of  extra 150 rooms by 2030 and a further 150 by 2035. </a:t>
          </a:r>
          <a:endParaRPr lang="en-GB" sz="1200">
            <a:effectLst/>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958102</xdr:colOff>
      <xdr:row>11</xdr:row>
      <xdr:rowOff>134470</xdr:rowOff>
    </xdr:from>
    <xdr:to>
      <xdr:col>14</xdr:col>
      <xdr:colOff>795618</xdr:colOff>
      <xdr:row>19</xdr:row>
      <xdr:rowOff>145676</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425823</xdr:colOff>
      <xdr:row>124</xdr:row>
      <xdr:rowOff>0</xdr:rowOff>
    </xdr:from>
    <xdr:to>
      <xdr:col>18</xdr:col>
      <xdr:colOff>369793</xdr:colOff>
      <xdr:row>136</xdr:row>
      <xdr:rowOff>190500</xdr:rowOff>
    </xdr:to>
    <xdr:graphicFrame macro="">
      <xdr:nvGraphicFramePr>
        <xdr:cNvPr id="16" name="Chart 15">
          <a:extLst>
            <a:ext uri="{FF2B5EF4-FFF2-40B4-BE49-F238E27FC236}">
              <a16:creationId xmlns:a16="http://schemas.microsoft.com/office/drawing/2014/main" id="{00000000-0008-0000-03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414617</xdr:colOff>
      <xdr:row>137</xdr:row>
      <xdr:rowOff>33617</xdr:rowOff>
    </xdr:from>
    <xdr:to>
      <xdr:col>18</xdr:col>
      <xdr:colOff>437029</xdr:colOff>
      <xdr:row>150</xdr:row>
      <xdr:rowOff>22413</xdr:rowOff>
    </xdr:to>
    <xdr:graphicFrame macro="">
      <xdr:nvGraphicFramePr>
        <xdr:cNvPr id="18" name="Chart 17">
          <a:extLst>
            <a:ext uri="{FF2B5EF4-FFF2-40B4-BE49-F238E27FC236}">
              <a16:creationId xmlns:a16="http://schemas.microsoft.com/office/drawing/2014/main" id="{00000000-0008-0000-03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403412</xdr:colOff>
      <xdr:row>150</xdr:row>
      <xdr:rowOff>89648</xdr:rowOff>
    </xdr:from>
    <xdr:to>
      <xdr:col>18</xdr:col>
      <xdr:colOff>448236</xdr:colOff>
      <xdr:row>162</xdr:row>
      <xdr:rowOff>123265</xdr:rowOff>
    </xdr:to>
    <xdr:graphicFrame macro="">
      <xdr:nvGraphicFramePr>
        <xdr:cNvPr id="20" name="Chart 19">
          <a:extLst>
            <a:ext uri="{FF2B5EF4-FFF2-40B4-BE49-F238E27FC236}">
              <a16:creationId xmlns:a16="http://schemas.microsoft.com/office/drawing/2014/main" id="{00000000-0008-0000-03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124</xdr:row>
      <xdr:rowOff>0</xdr:rowOff>
    </xdr:from>
    <xdr:to>
      <xdr:col>14</xdr:col>
      <xdr:colOff>224118</xdr:colOff>
      <xdr:row>159</xdr:row>
      <xdr:rowOff>78441</xdr:rowOff>
    </xdr:to>
    <xdr:sp macro="" textlink="">
      <xdr:nvSpPr>
        <xdr:cNvPr id="30" name="TextBox 29">
          <a:extLst>
            <a:ext uri="{FF2B5EF4-FFF2-40B4-BE49-F238E27FC236}">
              <a16:creationId xmlns:a16="http://schemas.microsoft.com/office/drawing/2014/main" id="{00000000-0008-0000-0300-00001E000000}"/>
            </a:ext>
          </a:extLst>
        </xdr:cNvPr>
        <xdr:cNvSpPr txBox="1"/>
      </xdr:nvSpPr>
      <xdr:spPr>
        <a:xfrm>
          <a:off x="291353" y="36262235"/>
          <a:ext cx="14993471" cy="7138147"/>
        </a:xfrm>
        <a:prstGeom prst="rect">
          <a:avLst/>
        </a:prstGeom>
        <a:solidFill>
          <a:srgbClr val="5B9BD5">
            <a:lumMod val="20000"/>
            <a:lumOff val="80000"/>
          </a:srgbClr>
        </a:solidFill>
        <a:ln w="9525" cmpd="sng">
          <a:solidFill>
            <a:sysClr val="window" lastClr="FFFFFF">
              <a:shade val="50000"/>
            </a:sysClr>
          </a:solidFill>
        </a:ln>
        <a:effectLst/>
      </xdr:spPr>
      <xdr:txBody>
        <a:bodyPr vertOverflow="clip" horzOverflow="clip" wrap="square" rtlCol="0" anchor="t"/>
        <a:lstStyle/>
        <a:p>
          <a:r>
            <a:rPr lang="en-GB" sz="1200" b="1">
              <a:effectLst/>
              <a:latin typeface="Arial" panose="020B0604020202020204" pitchFamily="34" charset="0"/>
              <a:ea typeface="+mn-ea"/>
              <a:cs typeface="Arial" panose="020B0604020202020204" pitchFamily="34" charset="0"/>
            </a:rPr>
            <a:t>Key Worker Housing </a:t>
          </a:r>
          <a:endParaRPr lang="en-GB" sz="1200">
            <a:effectLst/>
            <a:latin typeface="Arial" panose="020B0604020202020204" pitchFamily="34" charset="0"/>
            <a:ea typeface="+mn-ea"/>
            <a:cs typeface="Arial" panose="020B0604020202020204" pitchFamily="34" charset="0"/>
          </a:endParaRPr>
        </a:p>
        <a:p>
          <a:endParaRPr lang="en-GB" sz="1200">
            <a:effectLst/>
            <a:latin typeface="Arial" panose="020B0604020202020204" pitchFamily="34" charset="0"/>
            <a:ea typeface="+mn-ea"/>
            <a:cs typeface="Arial" panose="020B0604020202020204" pitchFamily="34" charset="0"/>
          </a:endParaRPr>
        </a:p>
        <a:p>
          <a:r>
            <a:rPr lang="en-GB" sz="1200">
              <a:effectLst/>
              <a:latin typeface="Arial" panose="020B0604020202020204" pitchFamily="34" charset="0"/>
              <a:ea typeface="+mn-ea"/>
              <a:cs typeface="Arial" panose="020B0604020202020204" pitchFamily="34" charset="0"/>
            </a:rPr>
            <a:t>Previous Moray HNDA Consultation events  revealed that many local employers were struggling to recruit and retain staff due a shortage of housing options across the area. To understand the extent and nature of key worker housing pressures in Moray key stakeholders were invited to take part in a short key worker survey as well as a consultation event. The research process focused on the impact of economic development factors, MOD expansion and new accommodation model, student accommodation needs, public sector key worker pressures and private sector recruitment and retention issues. The outcome of research and consultation for the MOD can also be found in Section 3.3b above and for student accommodation in 3.3d below.</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endParaRPr lang="en-GB"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The key worker survey was issued to 58 employers in May 2023. There were 12 responses, 77% from the public sector, 17% from not for profit and 8% from the Aviation Sector. There were no responses from SMEs in Moray despite marketing and promotion from Moray Chamber of Commerce. Across the 12 respondents, employee growth of 120 FTE was projected (66% in Health related services) over the next twelve months. Key findings from the survey were as follows</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buFont typeface="Symbol" panose="05050102010706020507" pitchFamily="18" charset="2"/>
            <a:buChar char=""/>
          </a:pPr>
          <a:r>
            <a:rPr lang="en-GB" sz="1200">
              <a:effectLst/>
              <a:latin typeface="Arial" panose="020B0604020202020204" pitchFamily="34" charset="0"/>
              <a:ea typeface="Calibri" panose="020F0502020204030204" pitchFamily="34" charset="0"/>
              <a:cs typeface="Times New Roman" panose="02020603050405020304" pitchFamily="18" charset="0"/>
            </a:rPr>
            <a:t>Major future recruitment/retention pressures facing public sector organisation, Moray and NHS</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buFont typeface="Symbol" panose="05050102010706020507" pitchFamily="18" charset="2"/>
            <a:buChar char=""/>
          </a:pPr>
          <a:r>
            <a:rPr lang="en-GB" sz="1200">
              <a:effectLst/>
              <a:latin typeface="Arial" panose="020B0604020202020204" pitchFamily="34" charset="0"/>
              <a:ea typeface="Calibri" panose="020F0502020204030204" pitchFamily="34" charset="0"/>
              <a:cs typeface="Times New Roman" panose="02020603050405020304" pitchFamily="18" charset="0"/>
            </a:rPr>
            <a:t>MOD sectors to grow but limited recruitment/retention pressures due to accommodation support in place</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buFont typeface="Symbol" panose="05050102010706020507" pitchFamily="18" charset="2"/>
            <a:buChar char=""/>
          </a:pPr>
          <a:r>
            <a:rPr lang="en-GB" sz="1200">
              <a:effectLst/>
              <a:latin typeface="Arial" panose="020B0604020202020204" pitchFamily="34" charset="0"/>
              <a:ea typeface="Calibri" panose="020F0502020204030204" pitchFamily="34" charset="0"/>
              <a:cs typeface="Times New Roman" panose="02020603050405020304" pitchFamily="18" charset="0"/>
            </a:rPr>
            <a:t>Aviation sector to grow but with moderate pressures </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buFont typeface="Symbol" panose="05050102010706020507" pitchFamily="18" charset="2"/>
            <a:buChar char=""/>
          </a:pPr>
          <a:r>
            <a:rPr lang="en-GB" sz="1200">
              <a:effectLst/>
              <a:latin typeface="Arial" panose="020B0604020202020204" pitchFamily="34" charset="0"/>
              <a:ea typeface="Calibri" panose="020F0502020204030204" pitchFamily="34" charset="0"/>
              <a:cs typeface="Times New Roman" panose="02020603050405020304" pitchFamily="18" charset="0"/>
            </a:rPr>
            <a:t>Housing types most needed are private rented at 30%; mid-market rent and home ownership both at 20%</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800"/>
            </a:spcAft>
            <a:buFont typeface="Symbol" panose="05050102010706020507" pitchFamily="18" charset="2"/>
            <a:buChar char=""/>
          </a:pPr>
          <a:r>
            <a:rPr lang="en-GB" sz="1200">
              <a:effectLst/>
              <a:latin typeface="Arial" panose="020B0604020202020204" pitchFamily="34" charset="0"/>
              <a:ea typeface="Calibri" panose="020F0502020204030204" pitchFamily="34" charset="0"/>
              <a:cs typeface="Times New Roman" panose="02020603050405020304" pitchFamily="18" charset="0"/>
            </a:rPr>
            <a:t>Elgin identified as priority area for key worker housing </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Times New Roman" panose="02020603050405020304" pitchFamily="18" charset="0"/>
            </a:rPr>
            <a:t>The key worker workshop provided an opportunity for the HNDA partnership to obtain feedback on the key worker research, and survey results with a specific focus on the Moray economy as a driver for future housing requirements. A wide range of stakeholder and partner interests were represented. A summary of the key outcomes from the event are as follows.  </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Public Sector Key Worker Issues:</a:t>
          </a:r>
          <a:r>
            <a:rPr lang="en-US" sz="1200">
              <a:effectLst/>
              <a:latin typeface="Arial" panose="020B0604020202020204" pitchFamily="34" charset="0"/>
              <a:ea typeface="MS PGothic" panose="020B0600070205080204" pitchFamily="34" charset="-128"/>
              <a:cs typeface="Times New Roman" panose="02020603050405020304" pitchFamily="18" charset="0"/>
            </a:rPr>
            <a:t>  the public sector, particularly the NHS, are experiencing major housing related recruitment problems </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Collaborative Learning and Marketing</a:t>
          </a:r>
          <a:r>
            <a:rPr lang="en-US" sz="1200">
              <a:effectLst/>
              <a:latin typeface="Arial" panose="020B0604020202020204" pitchFamily="34" charset="0"/>
              <a:ea typeface="MS PGothic" panose="020B0600070205080204" pitchFamily="34" charset="-128"/>
              <a:cs typeface="Times New Roman" panose="02020603050405020304" pitchFamily="18" charset="0"/>
            </a:rPr>
            <a:t>: Temporary/transitional accommodation used by the private sector has been central in enabling potential candidates to move to Moray and then search for settled accommodation. Public sector employers need to learn from these successful approaches and a more collaborative approach is required to market Moray as a place to live and work.</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Partnership Working</a:t>
          </a:r>
          <a:r>
            <a:rPr lang="en-US" sz="1200">
              <a:effectLst/>
              <a:latin typeface="Arial" panose="020B0604020202020204" pitchFamily="34" charset="0"/>
              <a:ea typeface="MS PGothic" panose="020B0600070205080204" pitchFamily="34" charset="-128"/>
              <a:cs typeface="Times New Roman" panose="02020603050405020304" pitchFamily="18" charset="0"/>
            </a:rPr>
            <a:t>: More positive relationships to boost key worker housing options e.g. Health partnership working with UHI to deliver short term accommodation and more engagement with letting agents to identify supply and create appropriate leasing mechanisms.</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Housing Options Diversity</a:t>
          </a:r>
          <a:r>
            <a:rPr lang="en-US" sz="1200">
              <a:effectLst/>
              <a:latin typeface="Arial" panose="020B0604020202020204" pitchFamily="34" charset="0"/>
              <a:ea typeface="MS PGothic" panose="020B0600070205080204" pitchFamily="34" charset="-128"/>
              <a:cs typeface="Times New Roman" panose="02020603050405020304" pitchFamily="18" charset="0"/>
            </a:rPr>
            <a:t>: Improving the operation of the housing system by creating a greater diversity in housing options. Tackling house price inflation needed to be a housing and planning policy priority</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Innovative Key Worker Accommodation Models</a:t>
          </a:r>
          <a:r>
            <a:rPr lang="en-US" sz="1200">
              <a:effectLst/>
              <a:latin typeface="Arial" panose="020B0604020202020204" pitchFamily="34" charset="0"/>
              <a:ea typeface="MS PGothic" panose="020B0600070205080204" pitchFamily="34" charset="-128"/>
              <a:cs typeface="Times New Roman" panose="02020603050405020304" pitchFamily="18" charset="0"/>
            </a:rPr>
            <a:t>: Consider a ‘blended approach’ to delivering key worker housing solutions. These include transitional/temporary tenancies to support relocation, shared accommodation models, specific purpose-built accommodation/flexible key worker Hubs.  </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Shared Key Worker Housing and HMOs</a:t>
          </a:r>
          <a:r>
            <a:rPr lang="en-US" sz="1200">
              <a:effectLst/>
              <a:latin typeface="Arial" panose="020B0604020202020204" pitchFamily="34" charset="0"/>
              <a:ea typeface="MS PGothic" panose="020B0600070205080204" pitchFamily="34" charset="-128"/>
              <a:cs typeface="Times New Roman" panose="02020603050405020304" pitchFamily="18" charset="0"/>
            </a:rPr>
            <a:t>: Moray has a very limited HMO sector.  Exploring whether the acquisition of property and conversion into HMOs for a key worker market was identified as a potential delivery mechanism.</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Private Rented Sector Growth</a:t>
          </a:r>
          <a:r>
            <a:rPr lang="en-US" sz="1200">
              <a:effectLst/>
              <a:latin typeface="Arial" panose="020B0604020202020204" pitchFamily="34" charset="0"/>
              <a:ea typeface="MS PGothic" panose="020B0600070205080204" pitchFamily="34" charset="-128"/>
              <a:cs typeface="Times New Roman" panose="02020603050405020304" pitchFamily="18" charset="0"/>
            </a:rPr>
            <a:t>: Public sector organisations to engage more proactively with registered landlords.  </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Mid-Market Solutions</a:t>
          </a:r>
          <a:r>
            <a:rPr lang="en-US" sz="1200">
              <a:effectLst/>
              <a:latin typeface="Arial" panose="020B0604020202020204" pitchFamily="34" charset="0"/>
              <a:ea typeface="MS PGothic" panose="020B0600070205080204" pitchFamily="34" charset="-128"/>
              <a:cs typeface="Times New Roman" panose="02020603050405020304" pitchFamily="18" charset="0"/>
            </a:rPr>
            <a:t>: The delivery of mid-market rent accommodation could provide a more tailored accommodation model which would work well for the key worker housing market, as well as delivering homes which are high quality and energy efficient. </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Role of Social Rented Sector</a:t>
          </a:r>
          <a:r>
            <a:rPr lang="en-US" sz="1200">
              <a:effectLst/>
              <a:latin typeface="Arial" panose="020B0604020202020204" pitchFamily="34" charset="0"/>
              <a:ea typeface="MS PGothic" panose="020B0600070205080204" pitchFamily="34" charset="-128"/>
              <a:cs typeface="Times New Roman" panose="02020603050405020304" pitchFamily="18" charset="0"/>
            </a:rPr>
            <a:t>: The provision of transitional or temporary accommodation to key relocating to Moray was a more feasible option for the social rented sector due to the pressures on existing social housing to meet urgent housing need.</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marL="342900" lvl="0" indent="-342900">
            <a:lnSpc>
              <a:spcPct val="107000"/>
            </a:lnSpc>
            <a:spcAft>
              <a:spcPts val="0"/>
            </a:spcAft>
            <a:buFont typeface="Symbol" panose="05050102010706020507" pitchFamily="18" charset="2"/>
            <a:buChar char=""/>
          </a:pPr>
          <a:r>
            <a:rPr lang="en-US" sz="1200" u="sng">
              <a:effectLst/>
              <a:latin typeface="Arial" panose="020B0604020202020204" pitchFamily="34" charset="0"/>
              <a:ea typeface="MS PGothic" panose="020B0600070205080204" pitchFamily="34" charset="-128"/>
              <a:cs typeface="Times New Roman" panose="02020603050405020304" pitchFamily="18" charset="0"/>
            </a:rPr>
            <a:t>Keyworker Definition</a:t>
          </a:r>
          <a:r>
            <a:rPr lang="en-US" sz="1200">
              <a:effectLst/>
              <a:latin typeface="Arial" panose="020B0604020202020204" pitchFamily="34" charset="0"/>
              <a:ea typeface="MS PGothic" panose="020B0600070205080204" pitchFamily="34" charset="-128"/>
              <a:cs typeface="Times New Roman" panose="02020603050405020304" pitchFamily="18" charset="0"/>
            </a:rPr>
            <a:t>: Given the competing pressures across public and private employers, creating a definition of key workers that social landlords could use to target and prioritise the allocation of social housing is required</a:t>
          </a:r>
          <a:endParaRPr lang="en-GB" sz="16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endParaRPr lang="en-GB"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endParaRPr lang="en-GB" sz="1200">
            <a:effectLst/>
            <a:latin typeface="Arial" panose="020B0604020202020204" pitchFamily="34" charset="0"/>
            <a:ea typeface="Calibri" panose="020F0502020204030204" pitchFamily="34"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162</xdr:row>
      <xdr:rowOff>0</xdr:rowOff>
    </xdr:from>
    <xdr:to>
      <xdr:col>13</xdr:col>
      <xdr:colOff>391438</xdr:colOff>
      <xdr:row>202</xdr:row>
      <xdr:rowOff>114300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400050" y="34899600"/>
          <a:ext cx="13659763" cy="77343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400" b="1" i="0">
              <a:latin typeface="Arial" panose="020B0604020202020204" pitchFamily="34" charset="0"/>
              <a:cs typeface="Arial" panose="020B0604020202020204" pitchFamily="34" charset="0"/>
            </a:rPr>
            <a:t>Key Findngs 3.4:</a:t>
          </a:r>
          <a:r>
            <a:rPr lang="en-GB" sz="1400" b="1" i="0" baseline="0">
              <a:latin typeface="Arial" panose="020B0604020202020204" pitchFamily="34" charset="0"/>
              <a:cs typeface="Arial" panose="020B0604020202020204" pitchFamily="34" charset="0"/>
            </a:rPr>
            <a:t> Supported Housing</a:t>
          </a:r>
        </a:p>
        <a:p>
          <a:pPr algn="l"/>
          <a:endParaRPr lang="en-GB" sz="1400" b="1" i="0" baseline="0">
            <a:latin typeface="Arial" panose="020B0604020202020204" pitchFamily="34" charset="0"/>
            <a:cs typeface="Arial" panose="020B0604020202020204" pitchFamily="34" charset="0"/>
          </a:endParaRPr>
        </a:p>
        <a:p>
          <a:pPr algn="l"/>
          <a:r>
            <a:rPr lang="en-GB" sz="1400" b="1" i="0" baseline="0">
              <a:latin typeface="Arial" panose="020B0604020202020204" pitchFamily="34" charset="0"/>
              <a:cs typeface="Arial" panose="020B0604020202020204" pitchFamily="34" charset="0"/>
            </a:rPr>
            <a:t>Key FIndings: Moray</a:t>
          </a:r>
        </a:p>
        <a:p>
          <a:pPr algn="l"/>
          <a:endParaRPr lang="en-GB" sz="1200" b="1">
            <a:latin typeface="Arial" panose="020B0604020202020204" pitchFamily="34" charset="0"/>
            <a:cs typeface="Arial" panose="020B0604020202020204" pitchFamily="34" charset="0"/>
          </a:endParaRPr>
        </a:p>
        <a:p>
          <a:pPr>
            <a:lnSpc>
              <a:spcPct val="107000"/>
            </a:lnSpc>
            <a:spcAft>
              <a:spcPts val="800"/>
            </a:spcAft>
          </a:pPr>
          <a:r>
            <a:rPr lang="en-GB" sz="1100">
              <a:solidFill>
                <a:schemeClr val="dk1"/>
              </a:solidFill>
              <a:effectLst/>
              <a:latin typeface="+mn-lt"/>
              <a:ea typeface="+mn-ea"/>
              <a:cs typeface="+mn-cs"/>
            </a:rPr>
            <a:t> </a:t>
          </a:r>
          <a:r>
            <a:rPr lang="en-GB" sz="1200" b="1">
              <a:effectLst/>
              <a:latin typeface="Arial" panose="020B0604020202020204" pitchFamily="34" charset="0"/>
              <a:ea typeface="Calibri" panose="020F0502020204030204" pitchFamily="34" charset="0"/>
              <a:cs typeface="Times New Roman" panose="02020603050405020304" pitchFamily="18" charset="0"/>
            </a:rPr>
            <a:t>Key Findings 3.4 Supported Housing </a:t>
          </a:r>
          <a:endParaRPr lang="en-GB" sz="11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200" b="1">
              <a:effectLst/>
              <a:latin typeface="Arial" panose="020B0604020202020204" pitchFamily="34" charset="0"/>
              <a:ea typeface="Calibri" panose="020F0502020204030204" pitchFamily="34" charset="0"/>
              <a:cs typeface="Arial" panose="020B0604020202020204" pitchFamily="34" charset="0"/>
            </a:rPr>
            <a:t>3.4a: Care Home Provision </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number of registered places in care homes for All adults in Moray was 596. This has reduced by 7% since 2021 to 2022 but remained static since 2019 (Table 3.37a) </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For older people in Moray, the number of registered care homes places have  been declining year on year between 2012 and 2019 and have fallen across the decade since 2012 by 2%. The number of registered care home places for older people have remained static at 596 places since 2022 (Table 3.37b)</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number of care homes for adults has been falling year on year between 2012 and 2019 and have reduced by 30% since 2012. 9Table</a:t>
          </a:r>
          <a:r>
            <a:rPr lang="en-GB" sz="1200" baseline="0">
              <a:effectLst/>
              <a:latin typeface="Arial" panose="020B0604020202020204" pitchFamily="34" charset="0"/>
              <a:ea typeface="Calibri" panose="020F0502020204030204" pitchFamily="34" charset="0"/>
              <a:cs typeface="Arial" panose="020B0604020202020204" pitchFamily="34" charset="0"/>
            </a:rPr>
            <a:t> (3.38a)</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200" b="0" i="0" baseline="0">
              <a:solidFill>
                <a:schemeClr val="dk1"/>
              </a:solidFill>
              <a:effectLst/>
              <a:latin typeface="Arial" panose="020B0604020202020204" pitchFamily="34" charset="0"/>
              <a:ea typeface="+mn-ea"/>
              <a:cs typeface="Arial" panose="020B0604020202020204" pitchFamily="34" charset="0"/>
            </a:rPr>
            <a:t>There are 16 Care Homes in 2022 compared to 19 in 2019, a 19% reduction over the same period compared with a 16% reduction across Scotland (Table 3.38b)</a:t>
          </a:r>
          <a:endParaRPr lang="en-GB" sz="1200">
            <a:effectLst/>
            <a:latin typeface="Arial" panose="020B0604020202020204" pitchFamily="34" charset="0"/>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number of long stay adult residents in care homes in 2022 has decreased by 6% since 2012 from 543 to 512 adults (Table 3.39)</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 number of older people in short stay or respite accommodation in 2022 has increased by 67% since 2012 from 12 older people to 20 older people (Table 3.40)</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As of the 31st of March 2022, the occupancy rate in care homes in Moray was 90% relative to 82% in Scotland. (Table 3.41)</a:t>
          </a:r>
        </a:p>
        <a:p>
          <a:pPr>
            <a:lnSpc>
              <a:spcPct val="107000"/>
            </a:lnSpc>
            <a:spcAft>
              <a:spcPts val="800"/>
            </a:spcAft>
          </a:pPr>
          <a:r>
            <a:rPr lang="en-GB" sz="1200" b="1">
              <a:effectLst/>
              <a:latin typeface="Arial" panose="020B0604020202020204" pitchFamily="34" charset="0"/>
              <a:ea typeface="Calibri" panose="020F0502020204030204" pitchFamily="34" charset="0"/>
              <a:cs typeface="Arial" panose="020B0604020202020204" pitchFamily="34" charset="0"/>
            </a:rPr>
            <a:t>3.4b Housing For Older People </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There are 9,141 units of housing in Moray, of which 45% are specialist housing units and 5% (441 units) are housing for older people (Table 3.42a)</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Of the 359 units of specialist housing that turned over per annum on average over the three year period 2019 to 2022, 91% were accessible housing and 9% were housing for older people (Table 3.42b)</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2% of waiting list applications (56 applicants) were seeking housing for older people in Moray as of January 2023 (Table 3.43)</a:t>
          </a:r>
        </a:p>
        <a:p>
          <a:pPr>
            <a:lnSpc>
              <a:spcPct val="107000"/>
            </a:lnSpc>
            <a:spcAft>
              <a:spcPts val="800"/>
            </a:spcAft>
          </a:pPr>
          <a:r>
            <a:rPr lang="en-GB" sz="1200" b="1">
              <a:effectLst/>
              <a:latin typeface="Arial" panose="020B0604020202020204" pitchFamily="34" charset="0"/>
              <a:ea typeface="Calibri" panose="020F0502020204030204" pitchFamily="34" charset="0"/>
              <a:cs typeface="Arial" panose="020B0604020202020204" pitchFamily="34" charset="0"/>
            </a:rPr>
            <a:t>3.4c Supported Accommodation by Client Group </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There are 119 tenancies commissioned by Moray HSCP to meet the needs of people with Learning Disabilities and Mental Health (Table 3.44a)</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Moray HSCP estimates that 225 commissioned tenancies are needed to meet existing unmet need and future need (Table 3.44b)</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There are 441 units of housing for older people. RSLs have the largest stock provision of 291 units and Moray Council with 150 units. There is a Housing with Care Development for Older People at Lexa House which provide 30 properties for the over 60 age group, 5 are designed for wheelchair users and another 5 for people with dementia. (Table 3.45)</a:t>
          </a:r>
        </a:p>
        <a:p>
          <a:pPr>
            <a:lnSpc>
              <a:spcPct val="107000"/>
            </a:lnSpc>
            <a:spcAft>
              <a:spcPts val="800"/>
            </a:spcAft>
          </a:pPr>
          <a:r>
            <a:rPr lang="en-GB" sz="1200" b="1">
              <a:effectLst/>
              <a:latin typeface="Arial" panose="020B0604020202020204" pitchFamily="34" charset="0"/>
              <a:ea typeface="Calibri" panose="020F0502020204030204" pitchFamily="34" charset="0"/>
              <a:cs typeface="Arial" panose="020B0604020202020204" pitchFamily="34" charset="0"/>
            </a:rPr>
            <a:t>3.4c Homeless Households Housing Support Needs </a:t>
          </a:r>
          <a:endParaRPr lang="en-GB" sz="1200">
            <a:effectLst/>
            <a:latin typeface="Arial" panose="020B0604020202020204" pitchFamily="34" charset="0"/>
            <a:ea typeface="Calibri" panose="020F0502020204030204" pitchFamily="34" charset="0"/>
            <a:cs typeface="Arial" panose="020B0604020202020204" pitchFamily="34" charset="0"/>
          </a:endParaRP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There were 299 households identified as homeless with at least one identified support need in 2021/22. This is an increase of 10% since the previous year 2020/21 when 271 households were assessed with at least one support identifier (Table 3.46b)</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In 2022, it is estimated that 25% of homeless households have high support needs, while 47% have low support needs (Table 3.46c)</a:t>
          </a:r>
        </a:p>
        <a:p>
          <a:pPr>
            <a:lnSpc>
              <a:spcPct val="107000"/>
            </a:lnSpc>
            <a:spcAft>
              <a:spcPts val="800"/>
            </a:spcAft>
          </a:pPr>
          <a:r>
            <a:rPr lang="en-GB" sz="1200">
              <a:effectLst/>
              <a:latin typeface="Arial" panose="020B0604020202020204" pitchFamily="34" charset="0"/>
              <a:ea typeface="Calibri" panose="020F0502020204030204" pitchFamily="34" charset="0"/>
              <a:cs typeface="Arial" panose="020B0604020202020204" pitchFamily="34" charset="0"/>
            </a:rPr>
            <a:t>In 2022/23</a:t>
          </a:r>
          <a:r>
            <a:rPr lang="en-GB" sz="1200" baseline="0">
              <a:effectLst/>
              <a:latin typeface="Arial" panose="020B0604020202020204" pitchFamily="34" charset="0"/>
              <a:ea typeface="Calibri" panose="020F0502020204030204" pitchFamily="34" charset="0"/>
              <a:cs typeface="Arial" panose="020B0604020202020204" pitchFamily="34" charset="0"/>
            </a:rPr>
            <a:t> there were 5 places of refuge for women fleeing domestic abuse and 11 homeless applications from people fleeing domestic abuse, giving a ration of 2.2 applications to every place of refuge (Table 3.46d)</a:t>
          </a:r>
          <a:endParaRPr lang="en-GB" sz="1200">
            <a:effectLst/>
            <a:latin typeface="Arial" panose="020B0604020202020204" pitchFamily="34" charset="0"/>
            <a:ea typeface="Calibri" panose="020F0502020204030204" pitchFamily="34" charset="0"/>
            <a:cs typeface="Arial" panose="020B0604020202020204" pitchFamily="34" charset="0"/>
          </a:endParaRPr>
        </a:p>
        <a:p>
          <a:endParaRPr lang="en-GB" sz="1200">
            <a:solidFill>
              <a:schemeClr val="dk1"/>
            </a:solidFill>
            <a:effectLst/>
            <a:latin typeface="Arial" panose="020B0604020202020204" pitchFamily="34" charset="0"/>
            <a:ea typeface="+mn-ea"/>
            <a:cs typeface="Arial" panose="020B0604020202020204" pitchFamily="34" charset="0"/>
          </a:endParaRPr>
        </a:p>
        <a:p>
          <a:pPr algn="l"/>
          <a:endParaRPr lang="en-GB" sz="1200" b="1">
            <a:latin typeface="Arial" panose="020B0604020202020204" pitchFamily="34" charset="0"/>
            <a:cs typeface="Arial" panose="020B0604020202020204" pitchFamily="34" charset="0"/>
          </a:endParaRPr>
        </a:p>
      </xdr:txBody>
    </xdr:sp>
    <xdr:clientData/>
  </xdr:twoCellAnchor>
  <xdr:twoCellAnchor>
    <xdr:from>
      <xdr:col>8</xdr:col>
      <xdr:colOff>689062</xdr:colOff>
      <xdr:row>93</xdr:row>
      <xdr:rowOff>57150</xdr:rowOff>
    </xdr:from>
    <xdr:to>
      <xdr:col>15</xdr:col>
      <xdr:colOff>390525</xdr:colOff>
      <xdr:row>104</xdr:row>
      <xdr:rowOff>133350</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9118687" y="20869275"/>
          <a:ext cx="7407188" cy="3019425"/>
        </a:xfrm>
        <a:prstGeom prst="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u="sng">
              <a:latin typeface="Arial" panose="020B0604020202020204" pitchFamily="34" charset="0"/>
              <a:cs typeface="Arial" panose="020B0604020202020204" pitchFamily="34" charset="0"/>
            </a:rPr>
            <a:t>Housign</a:t>
          </a:r>
          <a:r>
            <a:rPr lang="en-GB" u="sng" baseline="0">
              <a:latin typeface="Arial" panose="020B0604020202020204" pitchFamily="34" charset="0"/>
              <a:cs typeface="Arial" panose="020B0604020202020204" pitchFamily="34" charset="0"/>
            </a:rPr>
            <a:t> with Care Provision in Moray </a:t>
          </a:r>
          <a:endParaRPr lang="en-GB" u="sng">
            <a:latin typeface="Arial" panose="020B0604020202020204" pitchFamily="34" charset="0"/>
            <a:cs typeface="Arial" panose="020B0604020202020204" pitchFamily="34" charset="0"/>
          </a:endParaRPr>
        </a:p>
        <a:p>
          <a:pPr algn="l"/>
          <a:endParaRPr lang="en-GB">
            <a:latin typeface="Arial" panose="020B0604020202020204" pitchFamily="34" charset="0"/>
            <a:cs typeface="Arial" panose="020B0604020202020204" pitchFamily="34" charset="0"/>
          </a:endParaRPr>
        </a:p>
        <a:p>
          <a:pPr algn="l"/>
          <a:r>
            <a:rPr lang="en-GB">
              <a:latin typeface="Arial" panose="020B0604020202020204" pitchFamily="34" charset="0"/>
              <a:cs typeface="Arial" panose="020B0604020202020204" pitchFamily="34" charset="0"/>
            </a:rPr>
            <a:t>Loxa Court -  Commissioned by Health &amp; Social Care Moray, is a</a:t>
          </a:r>
          <a:r>
            <a:rPr lang="en-GB" baseline="0">
              <a:latin typeface="Arial" panose="020B0604020202020204" pitchFamily="34" charset="0"/>
              <a:cs typeface="Arial" panose="020B0604020202020204" pitchFamily="34" charset="0"/>
            </a:rPr>
            <a:t> </a:t>
          </a:r>
          <a:r>
            <a:rPr lang="en-GB">
              <a:latin typeface="Arial" panose="020B0604020202020204" pitchFamily="34" charset="0"/>
              <a:cs typeface="Arial" panose="020B0604020202020204" pitchFamily="34" charset="0"/>
            </a:rPr>
            <a:t>purpose built housing providing housing with care facilities for those, with an age impaired frailty. There are 30 properties in total for use; predominantly for those over 60; five of these are designed for wheelchair users, with another five for those with dementia</a:t>
          </a:r>
          <a:r>
            <a:rPr lang="en-GB" baseline="0">
              <a:latin typeface="Arial" panose="020B0604020202020204" pitchFamily="34" charset="0"/>
              <a:cs typeface="Arial" panose="020B0604020202020204" pitchFamily="34" charset="0"/>
            </a:rPr>
            <a:t> </a:t>
          </a:r>
          <a:r>
            <a:rPr lang="en-GB">
              <a:latin typeface="Arial" panose="020B0604020202020204" pitchFamily="34" charset="0"/>
              <a:cs typeface="Arial" panose="020B0604020202020204" pitchFamily="34" charset="0"/>
            </a:rPr>
            <a:t>. Loxa Court was designed by Hanover House, in partnership with Health &amp; Social Care Moray, to support older people. Loxa Court build was finished in Autumn 2019 and the first tenancies commenced in November 2019. Allied Health Care was awarded the contract to provide care and support and had no problem recruiting staff for Loxa Court </a:t>
          </a:r>
        </a:p>
        <a:p>
          <a:pPr algn="l"/>
          <a:endParaRPr lang="en-GB">
            <a:latin typeface="Arial" panose="020B0604020202020204" pitchFamily="34" charset="0"/>
            <a:cs typeface="Arial" panose="020B0604020202020204" pitchFamily="34" charset="0"/>
          </a:endParaRPr>
        </a:p>
        <a:p>
          <a:r>
            <a:rPr lang="en-GB" sz="1100">
              <a:effectLst/>
              <a:latin typeface="Arial" panose="020B0604020202020204" pitchFamily="34" charset="0"/>
              <a:ea typeface="Calibri" panose="020F0502020204030204" pitchFamily="34" charset="0"/>
              <a:cs typeface="Arial" panose="020B0604020202020204" pitchFamily="34" charset="0"/>
            </a:rPr>
            <a:t>Varis Court Foress -  The development is over 4 floors and consists of 33 properties, 4 of which are leased to  Health and Social Care Moray (HSCM) for use by NHS and the remaining properties are commissioned through HSCM for housing with care. The properties are  2 bed with 7 dementia properties.  Varis Court also has a catering facility unlike Linkwood where the meals are prepared in the home.</a:t>
          </a:r>
          <a:r>
            <a:rPr lang="en-GB" sz="1100" baseline="0">
              <a:effectLst/>
              <a:latin typeface="Arial" panose="020B0604020202020204" pitchFamily="34" charset="0"/>
              <a:ea typeface="Calibri" panose="020F0502020204030204" pitchFamily="34" charset="0"/>
              <a:cs typeface="Arial" panose="020B0604020202020204" pitchFamily="34" charset="0"/>
            </a:rPr>
            <a:t> </a:t>
          </a:r>
          <a:r>
            <a:rPr lang="en-GB" sz="1100">
              <a:effectLst/>
              <a:latin typeface="Arial" panose="020B0604020202020204" pitchFamily="34" charset="0"/>
              <a:ea typeface="Calibri" panose="020F0502020204030204" pitchFamily="34" charset="0"/>
              <a:cs typeface="Arial" panose="020B0604020202020204" pitchFamily="34" charset="0"/>
            </a:rPr>
            <a:t>Varis has an opt in/opt out option. Hanover staff also provide care services to the NHS properties. There are 2 waking night staff and approx</a:t>
          </a:r>
          <a:r>
            <a:rPr lang="en-GB" sz="1100" baseline="0">
              <a:effectLst/>
              <a:latin typeface="Arial" panose="020B0604020202020204" pitchFamily="34" charset="0"/>
              <a:ea typeface="Calibri" panose="020F0502020204030204" pitchFamily="34" charset="0"/>
              <a:cs typeface="Arial" panose="020B0604020202020204" pitchFamily="34" charset="0"/>
            </a:rPr>
            <a:t> </a:t>
          </a:r>
          <a:r>
            <a:rPr lang="en-GB" sz="1100">
              <a:effectLst/>
              <a:latin typeface="Arial" panose="020B0604020202020204" pitchFamily="34" charset="0"/>
              <a:ea typeface="Calibri" panose="020F0502020204030204" pitchFamily="34" charset="0"/>
              <a:cs typeface="Arial" panose="020B0604020202020204" pitchFamily="34" charset="0"/>
            </a:rPr>
            <a:t>600 care hours a week provided.</a:t>
          </a:r>
        </a:p>
        <a:p>
          <a:r>
            <a:rPr lang="en-GB" sz="1100">
              <a:effectLst/>
              <a:latin typeface="Arial" panose="020B0604020202020204" pitchFamily="34" charset="0"/>
              <a:ea typeface="Calibri" panose="020F0502020204030204" pitchFamily="34" charset="0"/>
              <a:cs typeface="Arial" panose="020B0604020202020204" pitchFamily="34" charset="0"/>
            </a:rPr>
            <a:t> </a:t>
          </a:r>
        </a:p>
        <a:p>
          <a:r>
            <a:rPr lang="en-GB" sz="1100">
              <a:effectLst/>
              <a:latin typeface="Arial" panose="020B0604020202020204" pitchFamily="34" charset="0"/>
              <a:ea typeface="Calibri" panose="020F0502020204030204" pitchFamily="34" charset="0"/>
              <a:cs typeface="Arial" panose="020B0604020202020204" pitchFamily="34" charset="0"/>
            </a:rPr>
            <a:t>Chandlers Rise Bishopmill – providing 26 housign with care properties all of which are one bed with only a kitchenette facility</a:t>
          </a:r>
          <a:r>
            <a:rPr lang="en-GB" sz="1100" baseline="0">
              <a:effectLst/>
              <a:latin typeface="Arial" panose="020B0604020202020204" pitchFamily="34" charset="0"/>
              <a:ea typeface="Calibri" panose="020F0502020204030204" pitchFamily="34" charset="0"/>
              <a:cs typeface="Arial" panose="020B0604020202020204" pitchFamily="34" charset="0"/>
            </a:rPr>
            <a:t> with</a:t>
          </a:r>
          <a:r>
            <a:rPr lang="en-GB" sz="1100">
              <a:effectLst/>
              <a:latin typeface="Arial" panose="020B0604020202020204" pitchFamily="34" charset="0"/>
              <a:ea typeface="Calibri" panose="020F0502020204030204" pitchFamily="34" charset="0"/>
              <a:cs typeface="Arial" panose="020B0604020202020204" pitchFamily="34" charset="0"/>
            </a:rPr>
            <a:t> a full meal service for all tenants.  Chandlers has 1 waking night and 600 care hours per week</a:t>
          </a:r>
          <a:endParaRPr lang="en-GB">
            <a:latin typeface="Arial" panose="020B0604020202020204" pitchFamily="34" charset="0"/>
            <a:cs typeface="Arial" panose="020B0604020202020204" pitchFamily="34" charset="0"/>
          </a:endParaRPr>
        </a:p>
        <a:p>
          <a:pPr algn="l"/>
          <a:endParaRPr lang="en-GB" sz="1100"/>
        </a:p>
      </xdr:txBody>
    </xdr:sp>
    <xdr:clientData/>
  </xdr:twoCellAnchor>
  <xdr:twoCellAnchor>
    <xdr:from>
      <xdr:col>5</xdr:col>
      <xdr:colOff>723900</xdr:colOff>
      <xdr:row>148</xdr:row>
      <xdr:rowOff>76200</xdr:rowOff>
    </xdr:from>
    <xdr:to>
      <xdr:col>9</xdr:col>
      <xdr:colOff>409575</xdr:colOff>
      <xdr:row>154</xdr:row>
      <xdr:rowOff>161925</xdr:rowOff>
    </xdr:to>
    <xdr:graphicFrame macro="">
      <xdr:nvGraphicFramePr>
        <xdr:cNvPr id="10" name="Chart 9">
          <a:extLst>
            <a:ext uri="{FF2B5EF4-FFF2-40B4-BE49-F238E27FC236}">
              <a16:creationId xmlns:a16="http://schemas.microsoft.com/office/drawing/2014/main" id="{00000000-0008-0000-04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676274</xdr:colOff>
      <xdr:row>105</xdr:row>
      <xdr:rowOff>57151</xdr:rowOff>
    </xdr:from>
    <xdr:to>
      <xdr:col>15</xdr:col>
      <xdr:colOff>333375</xdr:colOff>
      <xdr:row>110</xdr:row>
      <xdr:rowOff>66675</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9105899" y="24012526"/>
          <a:ext cx="7362826" cy="1409699"/>
        </a:xfrm>
        <a:prstGeom prst="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0" u="sng">
              <a:latin typeface="Arial" panose="020B0604020202020204" pitchFamily="34" charset="0"/>
              <a:cs typeface="Arial" panose="020B0604020202020204" pitchFamily="34" charset="0"/>
            </a:rPr>
            <a:t>The Learning Disability Housing Development Project  </a:t>
          </a:r>
          <a:endParaRPr lang="en-GB" sz="1100">
            <a:latin typeface="Arial" panose="020B0604020202020204" pitchFamily="34" charset="0"/>
            <a:cs typeface="Arial" panose="020B0604020202020204" pitchFamily="34" charset="0"/>
          </a:endParaRPr>
        </a:p>
        <a:p>
          <a:pPr algn="l"/>
          <a:endParaRPr lang="en-GB" sz="1100">
            <a:latin typeface="Arial" panose="020B0604020202020204" pitchFamily="34" charset="0"/>
            <a:cs typeface="Arial" panose="020B0604020202020204" pitchFamily="34" charset="0"/>
          </a:endParaRPr>
        </a:p>
        <a:p>
          <a:pPr algn="l"/>
          <a:r>
            <a:rPr lang="en-GB" sz="1100">
              <a:latin typeface="Arial" panose="020B0604020202020204" pitchFamily="34" charset="0"/>
              <a:cs typeface="Arial" panose="020B0604020202020204" pitchFamily="34" charset="0"/>
            </a:rPr>
            <a:t>One of the immediate outcomes of the Market Shaping Strategy conversations is The Learning Disability Housing Development Project. This is a 4 to 5 year project in collaboration with the Moray Council Housing Department. At time of writing there are thirteen houses under construction based on environmental needs assessments developed by the Learning Disability Team. A further thirty houses are under negotiation to be built over the next two years, including houses for those who present most as most challenging and those who are currently out of area with the highest financial impact to the Moray Health and Social Care Partnership.</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361950</xdr:colOff>
      <xdr:row>146</xdr:row>
      <xdr:rowOff>104775</xdr:rowOff>
    </xdr:from>
    <xdr:to>
      <xdr:col>27</xdr:col>
      <xdr:colOff>338138</xdr:colOff>
      <xdr:row>156</xdr:row>
      <xdr:rowOff>423862</xdr:rowOff>
    </xdr:to>
    <xdr:graphicFrame macro="">
      <xdr:nvGraphicFramePr>
        <xdr:cNvPr id="2" name="Chart 1">
          <a:extLst>
            <a:ext uri="{FF2B5EF4-FFF2-40B4-BE49-F238E27FC236}">
              <a16:creationId xmlns:a16="http://schemas.microsoft.com/office/drawing/2014/main" id="{00000000-0008-0000-0500-000002000000}"/>
            </a:ext>
            <a:ext uri="{147F2762-F138-4A5C-976F-8EAC2B608ADB}">
              <a16:predDERef xmlns:a16="http://schemas.microsoft.com/office/drawing/2014/main" pred="{5F4243E7-D127-417F-B076-84B6B06229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9</xdr:col>
          <xdr:colOff>676275</xdr:colOff>
          <xdr:row>72</xdr:row>
          <xdr:rowOff>114300</xdr:rowOff>
        </xdr:from>
        <xdr:to>
          <xdr:col>12</xdr:col>
          <xdr:colOff>914400</xdr:colOff>
          <xdr:row>79</xdr:row>
          <xdr:rowOff>85725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6</xdr:col>
      <xdr:colOff>695885</xdr:colOff>
      <xdr:row>56</xdr:row>
      <xdr:rowOff>156322</xdr:rowOff>
    </xdr:from>
    <xdr:to>
      <xdr:col>12</xdr:col>
      <xdr:colOff>397249</xdr:colOff>
      <xdr:row>70</xdr:row>
      <xdr:rowOff>64434</xdr:rowOff>
    </xdr:to>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297</xdr:row>
      <xdr:rowOff>1</xdr:rowOff>
    </xdr:from>
    <xdr:to>
      <xdr:col>9</xdr:col>
      <xdr:colOff>952500</xdr:colOff>
      <xdr:row>339</xdr:row>
      <xdr:rowOff>190500</xdr:rowOff>
    </xdr:to>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336176" y="69756619"/>
          <a:ext cx="14915030" cy="960344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i="1">
              <a:latin typeface="Arial" panose="020B0604020202020204" pitchFamily="34" charset="0"/>
              <a:cs typeface="Arial" panose="020B0604020202020204" pitchFamily="34" charset="0"/>
            </a:rPr>
            <a:t>Key Findings:</a:t>
          </a:r>
          <a:r>
            <a:rPr lang="en-GB" sz="1400" b="1" i="1" baseline="0">
              <a:latin typeface="Arial" panose="020B0604020202020204" pitchFamily="34" charset="0"/>
              <a:cs typeface="Arial" panose="020B0604020202020204" pitchFamily="34" charset="0"/>
            </a:rPr>
            <a:t> 3.5 Care &amp; Support for Independent Living</a:t>
          </a:r>
        </a:p>
        <a:p>
          <a:endParaRPr lang="en-GB" sz="1400" b="1" i="1" baseline="0">
            <a:latin typeface="Arial" panose="020B0604020202020204" pitchFamily="34" charset="0"/>
            <a:cs typeface="Arial" panose="020B0604020202020204" pitchFamily="34"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6% of households in Moray contain one or more members in receipt of care (Table 3.47)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13% of households living in social housing in Moray are in receipt of care services (Table 3.47)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 number of clients receiving homecare in Moray in 2017 was 950, which is a 21% decline since 2011 (Table 3.48) The total number of hours for those receiving homecare excluding 24/7 care has increased by 23% since 2011 to 12,500 hours (Table 3.48)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2017, almost 1 in 100 people received homecare in Moray (Table 3.49)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 number of home care clients (65+) has reduced by 31% between 2012/13 and 2021/22 (Table 3.50b)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2017, on average each client aged 65+ received 12 hours of care each week, with 48% Local Authority plus private and 36% of clients being served by Local Authority and (Table 3.51)</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2017, 39% of clients in Moray received social worker/support worker provision, 25% of social care clients receive community alarm/ telecare, while 18% received home care (Table 3.52)</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2017, 66% of social care clients in Moray were Female (Table 3.53a)</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2017, almost 70% of social care clients over 65 years of age were female. Whereas of those aged 0-17, almost 70% were male, (Table 3.53b)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2021/22</a:t>
          </a:r>
          <a:r>
            <a:rPr lang="en-GB" sz="1400" baseline="0">
              <a:effectLst/>
              <a:latin typeface="Arial" panose="020B0604020202020204" pitchFamily="34" charset="0"/>
              <a:ea typeface="Calibri" panose="020F0502020204030204" pitchFamily="34" charset="0"/>
              <a:cs typeface="Times New Roman" panose="02020603050405020304" pitchFamily="18" charset="0"/>
            </a:rPr>
            <a:t>, 2,235 </a:t>
          </a:r>
          <a:r>
            <a:rPr lang="en-GB" sz="1400">
              <a:effectLst/>
              <a:latin typeface="Arial" panose="020B0604020202020204" pitchFamily="34" charset="0"/>
              <a:ea typeface="Calibri" panose="020F0502020204030204" pitchFamily="34" charset="0"/>
              <a:cs typeface="Times New Roman" panose="02020603050405020304" pitchFamily="18" charset="0"/>
            </a:rPr>
            <a:t>people received self-directed support. This is a significant increase of 33% from 2017/18</a:t>
          </a:r>
          <a:r>
            <a:rPr lang="en-GB" sz="1400" baseline="0">
              <a:effectLst/>
              <a:latin typeface="Arial" panose="020B0604020202020204" pitchFamily="34" charset="0"/>
              <a:ea typeface="Calibri" panose="020F0502020204030204" pitchFamily="34" charset="0"/>
              <a:cs typeface="Times New Roman" panose="02020603050405020304" pitchFamily="18" charset="0"/>
            </a:rPr>
            <a:t> </a:t>
          </a:r>
          <a:r>
            <a:rPr lang="en-GB" sz="1400">
              <a:effectLst/>
              <a:latin typeface="Arial" panose="020B0604020202020204" pitchFamily="34" charset="0"/>
              <a:ea typeface="Calibri" panose="020F0502020204030204" pitchFamily="34" charset="0"/>
              <a:cs typeface="Times New Roman" panose="02020603050405020304" pitchFamily="18" charset="0"/>
            </a:rPr>
            <a:t>when 1,525 people received self-directed support (Table 3.54)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the AJ 2022 Households survey, 1% of respondents said they needed but didn’t receive regular contact from social services, health or other caring organisation and 1% said they needed further support but less than 24 hours (table 3.55b). </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There were 297</a:t>
          </a:r>
          <a:r>
            <a:rPr lang="en-GB" sz="1400" baseline="0">
              <a:effectLst/>
              <a:latin typeface="Arial" panose="020B0604020202020204" pitchFamily="34" charset="0"/>
              <a:ea typeface="Calibri" panose="020F0502020204030204" pitchFamily="34" charset="0"/>
              <a:cs typeface="Times New Roman" panose="02020603050405020304" pitchFamily="18" charset="0"/>
            </a:rPr>
            <a:t> approved</a:t>
          </a:r>
          <a:r>
            <a:rPr lang="en-GB" sz="1400">
              <a:effectLst/>
              <a:latin typeface="Arial" panose="020B0604020202020204" pitchFamily="34" charset="0"/>
              <a:ea typeface="Calibri" panose="020F0502020204030204" pitchFamily="34" charset="0"/>
              <a:cs typeface="Times New Roman" panose="02020603050405020304" pitchFamily="18" charset="0"/>
            </a:rPr>
            <a:t> applications for adaptations in 2021/22, with 41 households waiting on the list (Table 3.56)</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Moray Council paid 100% (£343,500k) of costs for adaptations in 2021/22 (Table 3.57)</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AJ 2022 Household survey 46% of properties in Moray had an adaptation (Table 3.58b) with the most popular adaptation being handrails 38.5% followed by level access shower 28% (Table 3.58c). The owneroccupier sector has the lraget numbers fo households with an adaptation at</a:t>
          </a:r>
          <a:r>
            <a:rPr lang="en-GB" sz="1400" baseline="0">
              <a:effectLst/>
              <a:latin typeface="Arial" panose="020B0604020202020204" pitchFamily="34" charset="0"/>
              <a:ea typeface="Calibri" panose="020F0502020204030204" pitchFamily="34" charset="0"/>
              <a:cs typeface="Times New Roman" panose="02020603050405020304" pitchFamily="18" charset="0"/>
            </a:rPr>
            <a:t> 52% followed by the social rented sector at 40.7% with the private rented sector having 7.5% (Table 3.58f).  </a:t>
          </a:r>
          <a:r>
            <a:rPr lang="en-GB" sz="1400">
              <a:effectLst/>
              <a:latin typeface="Arial" panose="020B0604020202020204" pitchFamily="34" charset="0"/>
              <a:ea typeface="Calibri" panose="020F0502020204030204" pitchFamily="34" charset="0"/>
              <a:cs typeface="Times New Roman" panose="02020603050405020304" pitchFamily="18" charset="0"/>
            </a:rPr>
            <a:t>Elgin has the highest number of property adaptions at 53% followed by Speyside at 16% and then Forres by 13% (Table 3.58g)</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According to AJ survey results, 48% of households are currently needing an adaptation that they are lacking. (Table 3.59b). The largest proportion</a:t>
          </a:r>
          <a:r>
            <a:rPr lang="en-GB" sz="1400" baseline="0">
              <a:effectLst/>
              <a:latin typeface="Arial" panose="020B0604020202020204" pitchFamily="34" charset="0"/>
              <a:ea typeface="Calibri" panose="020F0502020204030204" pitchFamily="34" charset="0"/>
              <a:cs typeface="Times New Roman" panose="02020603050405020304" pitchFamily="18" charset="0"/>
            </a:rPr>
            <a:t> of households with unmet need are in the owneroccupier sector at 47.8%, followed by the social housing with 36.4% and private rented sector with 15.7% (Table 3.59d).</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1% of self-contained properties in Moray are wheelchair houses and 3% of dwelling require adaptations.  (Table 3.60 and 3.61)</a:t>
          </a: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Between 2014 and</a:t>
          </a:r>
          <a:r>
            <a:rPr lang="en-GB" sz="1400" baseline="0">
              <a:effectLst/>
              <a:latin typeface="Arial" panose="020B0604020202020204" pitchFamily="34" charset="0"/>
              <a:ea typeface="Calibri" panose="020F0502020204030204" pitchFamily="34" charset="0"/>
              <a:cs typeface="Times New Roman" panose="02020603050405020304" pitchFamily="18" charset="0"/>
            </a:rPr>
            <a:t> </a:t>
          </a:r>
          <a:r>
            <a:rPr lang="en-GB" sz="1400">
              <a:effectLst/>
              <a:latin typeface="Arial" panose="020B0604020202020204" pitchFamily="34" charset="0"/>
              <a:ea typeface="Calibri" panose="020F0502020204030204" pitchFamily="34" charset="0"/>
              <a:cs typeface="Times New Roman" panose="02020603050405020304" pitchFamily="18" charset="0"/>
            </a:rPr>
            <a:t> 2020/21</a:t>
          </a:r>
          <a:r>
            <a:rPr lang="en-GB" sz="1400" baseline="0">
              <a:effectLst/>
              <a:latin typeface="Arial" panose="020B0604020202020204" pitchFamily="34" charset="0"/>
              <a:ea typeface="Calibri" panose="020F0502020204030204" pitchFamily="34" charset="0"/>
              <a:cs typeface="Times New Roman" panose="02020603050405020304" pitchFamily="18" charset="0"/>
            </a:rPr>
            <a:t> the Council has provided 30 grants through the Scheme of Assitance at a cost of £178,000 and funded 5 other assitance cases at a cost of £46,000. (Table 3.63)</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Of the 1860 people using telecare in 2017, 76% were over 75 year of age  (Table 3.65a)</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spcBef>
              <a:spcPts val="300"/>
            </a:spcBef>
            <a:spcAft>
              <a:spcPts val="600"/>
            </a:spcAft>
          </a:pPr>
          <a:r>
            <a:rPr lang="en-GB" sz="1400">
              <a:effectLst/>
              <a:latin typeface="Arial" panose="020B0604020202020204" pitchFamily="34" charset="0"/>
              <a:ea typeface="Calibri" panose="020F0502020204030204" pitchFamily="34" charset="0"/>
              <a:cs typeface="Times New Roman" panose="02020603050405020304" pitchFamily="18" charset="0"/>
            </a:rPr>
            <a:t>26% (490 people)  of telecare users received a home care service in 2017 </a:t>
          </a:r>
          <a:r>
            <a:rPr lang="en-GB" sz="1400">
              <a:solidFill>
                <a:srgbClr val="333333"/>
              </a:solidFill>
              <a:effectLst/>
              <a:latin typeface="Arial" panose="020B0604020202020204" pitchFamily="34" charset="0"/>
              <a:ea typeface="MS PGothic" panose="020B0600070205080204" pitchFamily="34" charset="-128"/>
              <a:cs typeface="Arial" panose="020B0604020202020204" pitchFamily="34" charset="0"/>
            </a:rPr>
            <a:t>with 42% of these being over the age of 85 and 74% being over the age of 75  years</a:t>
          </a:r>
          <a:r>
            <a:rPr lang="en-GB" sz="14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a:t>
          </a:r>
          <a:r>
            <a:rPr lang="en-GB" sz="1400">
              <a:effectLst/>
              <a:latin typeface="Arial" panose="020B0604020202020204" pitchFamily="34" charset="0"/>
              <a:ea typeface="Calibri" panose="020F0502020204030204" pitchFamily="34" charset="0"/>
              <a:cs typeface="Times New Roman" panose="02020603050405020304" pitchFamily="18" charset="0"/>
            </a:rPr>
            <a:t>(Table 3.65b)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2017, 1780 clients received community alarm/technology enabled care only, with 89% being 65+ (Table 3.65d)</a:t>
          </a:r>
        </a:p>
        <a:p>
          <a:pPr>
            <a:spcBef>
              <a:spcPts val="300"/>
            </a:spcBef>
            <a:spcAft>
              <a:spcPts val="600"/>
            </a:spcAft>
          </a:pPr>
          <a:r>
            <a:rPr lang="en-GB" sz="1400">
              <a:solidFill>
                <a:srgbClr val="333333"/>
              </a:solidFill>
              <a:effectLst/>
              <a:latin typeface="Arial" panose="020B0604020202020204" pitchFamily="34" charset="0"/>
              <a:ea typeface="MS PGothic" panose="020B0600070205080204" pitchFamily="34" charset="-128"/>
              <a:cs typeface="Arial" panose="020B0604020202020204" pitchFamily="34" charset="0"/>
            </a:rPr>
            <a:t>74% of telecare clients across the Moray area are not currently receiving a homecare service</a:t>
          </a:r>
          <a:r>
            <a:rPr lang="en-GB" sz="1400" baseline="0">
              <a:solidFill>
                <a:srgbClr val="333333"/>
              </a:solidFill>
              <a:effectLst/>
              <a:latin typeface="Arial" panose="020B0604020202020204" pitchFamily="34" charset="0"/>
              <a:ea typeface="MS PGothic" panose="020B0600070205080204" pitchFamily="34" charset="-128"/>
              <a:cs typeface="Arial" panose="020B0604020202020204" pitchFamily="34" charset="0"/>
            </a:rPr>
            <a:t> (Table 3.65c)</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2021/22, there was in excess of 10k delayed discharge days with 28% attributed to those aged 18-74 and 72% aged 75+ (Table 3.66a&amp;b)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2021/22, 82% of delayed discharges were the result of health, social care, patient and family related reasons (Table 3.66b)</a:t>
          </a: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GB" sz="1400">
              <a:effectLst/>
              <a:latin typeface="Arial" panose="020B0604020202020204" pitchFamily="34" charset="0"/>
              <a:ea typeface="Calibri" panose="020F0502020204030204" pitchFamily="34" charset="0"/>
              <a:cs typeface="Times New Roman" panose="02020603050405020304" pitchFamily="18" charset="0"/>
            </a:rPr>
            <a:t>In 2021/22, 11% of delayed discharges were attributed to mental health specialities (1114 days) (Table 3.67)</a:t>
          </a:r>
        </a:p>
        <a:p>
          <a:pPr>
            <a:lnSpc>
              <a:spcPct val="107000"/>
            </a:lnSpc>
            <a:spcAft>
              <a:spcPts val="800"/>
            </a:spcAft>
          </a:pPr>
          <a:endParaRPr lang="en-GB" sz="1400">
            <a:effectLst/>
            <a:latin typeface="Calibri" panose="020F0502020204030204" pitchFamily="34" charset="0"/>
            <a:ea typeface="Calibri" panose="020F0502020204030204" pitchFamily="34" charset="0"/>
            <a:cs typeface="Times New Roman" panose="02020603050405020304" pitchFamily="18" charset="0"/>
          </a:endParaRPr>
        </a:p>
        <a:p>
          <a:r>
            <a:rPr lang="en-GB" sz="1400">
              <a:solidFill>
                <a:schemeClr val="dk1"/>
              </a:solidFill>
              <a:effectLst/>
              <a:latin typeface="Arial" panose="020B0604020202020204" pitchFamily="34" charset="0"/>
              <a:ea typeface="+mn-ea"/>
              <a:cs typeface="Arial" panose="020B0604020202020204" pitchFamily="34" charset="0"/>
            </a:rPr>
            <a:t> </a:t>
          </a:r>
        </a:p>
        <a:p>
          <a:endParaRPr lang="en-GB" sz="1400" b="0">
            <a:latin typeface="Arial" panose="020B0604020202020204" pitchFamily="34" charset="0"/>
            <a:cs typeface="Arial" panose="020B0604020202020204" pitchFamily="34" charset="0"/>
          </a:endParaRPr>
        </a:p>
      </xdr:txBody>
    </xdr:sp>
    <xdr:clientData/>
  </xdr:twoCellAnchor>
  <xdr:twoCellAnchor>
    <xdr:from>
      <xdr:col>10</xdr:col>
      <xdr:colOff>1024616</xdr:colOff>
      <xdr:row>22</xdr:row>
      <xdr:rowOff>182337</xdr:rowOff>
    </xdr:from>
    <xdr:to>
      <xdr:col>15</xdr:col>
      <xdr:colOff>499380</xdr:colOff>
      <xdr:row>29</xdr:row>
      <xdr:rowOff>0</xdr:rowOff>
    </xdr:to>
    <xdr:graphicFrame macro="">
      <xdr:nvGraphicFramePr>
        <xdr:cNvPr id="7" name="Chart 6">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200024</xdr:colOff>
      <xdr:row>40</xdr:row>
      <xdr:rowOff>123545</xdr:rowOff>
    </xdr:from>
    <xdr:to>
      <xdr:col>10</xdr:col>
      <xdr:colOff>652743</xdr:colOff>
      <xdr:row>55</xdr:row>
      <xdr:rowOff>109258</xdr:rowOff>
    </xdr:to>
    <xdr:graphicFrame macro="">
      <xdr:nvGraphicFramePr>
        <xdr:cNvPr id="9" name="Chart 8">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1137396</xdr:colOff>
      <xdr:row>139</xdr:row>
      <xdr:rowOff>0</xdr:rowOff>
    </xdr:from>
    <xdr:to>
      <xdr:col>6</xdr:col>
      <xdr:colOff>560294</xdr:colOff>
      <xdr:row>147</xdr:row>
      <xdr:rowOff>0</xdr:rowOff>
    </xdr:to>
    <xdr:graphicFrame macro="">
      <xdr:nvGraphicFramePr>
        <xdr:cNvPr id="8" name="Chart 7">
          <a:extLst>
            <a:ext uri="{FF2B5EF4-FFF2-40B4-BE49-F238E27FC236}">
              <a16:creationId xmlns:a16="http://schemas.microsoft.com/office/drawing/2014/main"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89</xdr:row>
      <xdr:rowOff>142875</xdr:rowOff>
    </xdr:from>
    <xdr:to>
      <xdr:col>8</xdr:col>
      <xdr:colOff>581025</xdr:colOff>
      <xdr:row>97</xdr:row>
      <xdr:rowOff>171450</xdr:rowOff>
    </xdr:to>
    <xdr:sp macro="" textlink="">
      <xdr:nvSpPr>
        <xdr:cNvPr id="4" name="Rectangle 1">
          <a:extLst>
            <a:ext uri="{FF2B5EF4-FFF2-40B4-BE49-F238E27FC236}">
              <a16:creationId xmlns:a16="http://schemas.microsoft.com/office/drawing/2014/main" id="{00000000-0008-0000-0600-000002000000}"/>
            </a:ext>
          </a:extLst>
        </xdr:cNvPr>
        <xdr:cNvSpPr/>
      </xdr:nvSpPr>
      <xdr:spPr>
        <a:xfrm>
          <a:off x="600075" y="22964775"/>
          <a:ext cx="7620000" cy="1552575"/>
        </a:xfrm>
        <a:prstGeom prst="rect">
          <a:avLst/>
        </a:prstGeom>
        <a:solidFill>
          <a:schemeClr val="accent1">
            <a:lumMod val="20000"/>
            <a:lumOff val="80000"/>
          </a:schemeClr>
        </a:solidFill>
        <a:ln>
          <a:solidFill>
            <a:schemeClr val="accent1">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b="1" i="1">
              <a:solidFill>
                <a:sysClr val="windowText" lastClr="000000"/>
              </a:solidFill>
            </a:rPr>
            <a:t>Key Findings:</a:t>
          </a:r>
        </a:p>
        <a:p>
          <a:pPr algn="l"/>
          <a:r>
            <a:rPr lang="en-GB" sz="1100">
              <a:solidFill>
                <a:sysClr val="windowText" lastClr="000000"/>
              </a:solidFill>
            </a:rPr>
            <a:t>There is no public provision of sites in Moray, (Table 3.81a-d</a:t>
          </a:r>
          <a:r>
            <a:rPr lang="en-GB" sz="1100" b="0" i="0" u="none" strike="noStrike">
              <a:solidFill>
                <a:sysClr val="windowText" lastClr="000000"/>
              </a:solidFill>
              <a:effectLst/>
              <a:latin typeface="+mn-lt"/>
              <a:ea typeface="+mn-ea"/>
              <a:cs typeface="+mn-cs"/>
            </a:rPr>
            <a:t>)</a:t>
          </a:r>
        </a:p>
        <a:p>
          <a:pPr algn="l"/>
          <a:r>
            <a:rPr lang="en-GB" sz="1100" b="0" i="0" u="none" strike="noStrike">
              <a:solidFill>
                <a:sysClr val="windowText" lastClr="000000"/>
              </a:solidFill>
              <a:effectLst/>
              <a:latin typeface="+mn-lt"/>
              <a:ea typeface="+mn-ea"/>
              <a:cs typeface="+mn-cs"/>
            </a:rPr>
            <a:t>79 people self-identified</a:t>
          </a:r>
          <a:r>
            <a:rPr lang="en-GB" sz="1100" b="0" i="0" u="none" strike="noStrike" baseline="0">
              <a:solidFill>
                <a:sysClr val="windowText" lastClr="000000"/>
              </a:solidFill>
              <a:effectLst/>
              <a:latin typeface="+mn-lt"/>
              <a:ea typeface="+mn-ea"/>
              <a:cs typeface="+mn-cs"/>
            </a:rPr>
            <a:t> as Gypsy/travellers in the census 2011 (Table 3.80)</a:t>
          </a:r>
        </a:p>
        <a:p>
          <a:pPr algn="l"/>
          <a:r>
            <a:rPr lang="en-GB" sz="1100" b="0" i="0" u="none" strike="noStrike">
              <a:solidFill>
                <a:sysClr val="windowText" lastClr="000000"/>
              </a:solidFill>
              <a:effectLst/>
              <a:latin typeface="+mn-lt"/>
              <a:ea typeface="+mn-ea"/>
              <a:cs typeface="+mn-cs"/>
            </a:rPr>
            <a:t>There were 6 permanent private sites in 2018 (Table 3.81e)</a:t>
          </a:r>
          <a:r>
            <a:rPr lang="en-GB">
              <a:solidFill>
                <a:sysClr val="windowText" lastClr="000000"/>
              </a:solidFill>
            </a:rPr>
            <a:t> </a:t>
          </a:r>
        </a:p>
        <a:p>
          <a:pPr algn="l"/>
          <a:r>
            <a:rPr lang="en-GB" sz="1100" b="0" i="0" u="none" strike="noStrike">
              <a:solidFill>
                <a:sysClr val="windowText" lastClr="000000"/>
              </a:solidFill>
              <a:effectLst/>
              <a:latin typeface="+mn-lt"/>
              <a:ea typeface="+mn-ea"/>
              <a:cs typeface="+mn-cs"/>
            </a:rPr>
            <a:t>There were 2 planning applications for private sites in 2018, but both were initially refused, with 1 accepted after appeal. (Table 3.82)</a:t>
          </a:r>
          <a:r>
            <a:rPr lang="en-GB">
              <a:solidFill>
                <a:sysClr val="windowText" lastClr="000000"/>
              </a:solidFill>
            </a:rPr>
            <a:t> </a:t>
          </a:r>
        </a:p>
        <a:p>
          <a:pPr algn="l"/>
          <a:r>
            <a:rPr lang="en-GB" sz="1100" b="0" i="0" u="none" strike="noStrike">
              <a:solidFill>
                <a:sysClr val="windowText" lastClr="000000"/>
              </a:solidFill>
              <a:effectLst/>
              <a:latin typeface="+mn-lt"/>
              <a:ea typeface="+mn-ea"/>
              <a:cs typeface="+mn-cs"/>
            </a:rPr>
            <a:t>There were 24 unautherized encampments in 2018, with an average number of these encampments per year of 20 (Table 3.83a)</a:t>
          </a:r>
          <a:r>
            <a:rPr lang="en-GB">
              <a:solidFill>
                <a:sysClr val="windowText" lastClr="000000"/>
              </a:solidFill>
            </a:rPr>
            <a:t> </a:t>
          </a:r>
          <a:endParaRPr lang="en-GB" sz="1100" b="0" i="0" u="none" strike="noStrike" baseline="0">
            <a:solidFill>
              <a:sysClr val="windowText" lastClr="000000"/>
            </a:solidFill>
            <a:effectLst/>
            <a:latin typeface="+mn-lt"/>
            <a:ea typeface="+mn-ea"/>
            <a:cs typeface="+mn-cs"/>
          </a:endParaRPr>
        </a:p>
        <a:p>
          <a:pPr algn="l"/>
          <a:endParaRPr lang="en-GB"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sites/ArneilJohnston/2023/2023%20AJ%20Assignments/1603%20Moray%20Council%20Housing%20Need%20and%20Demand%20Assessment/1603%20Primary%20Research/HNDA%20Survey%20Results%20from%20RR/Appendix%20C%20Moray%20HNDA%20Results%20Data-book.xlsx?3C673ACA" TargetMode="External"/><Relationship Id="rId1" Type="http://schemas.openxmlformats.org/officeDocument/2006/relationships/externalLinkPath" Target="file:///\\3C673ACA\Appendix%20C%20Moray%20HNDA%20Results%20Data-book.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sites/ArneilJohnston/2023/2023%20AJ%20Assignments/1603%20Moray%20Council%20Housing%20Need%20and%20Demand%20Assessment/1603%20HNDA%20Conference%20Events/2023-05-26%20Moray%20HNDA%20Key%20Worker%20Hsg%20Workshop/2023-05-16%20Workforce%20survey%20analysis/Copy%20of%20Moray%20Housing%20Need%20%20Demand%20Workforce%20Survey.xlsx?49553086" TargetMode="External"/><Relationship Id="rId1" Type="http://schemas.openxmlformats.org/officeDocument/2006/relationships/externalLinkPath" Target="file:///\\49553086\Copy%20of%20Moray%20Housing%20Need%20%20Demand%20Workforce%20Survey.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rneiljohnston-my.sharepoint.com/personal/ksim_arneil-johnston_co_uk/Documents/Adaptations%20from%20Core%20Output%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ent Home"/>
      <sheetName val="Repairs and Property Condition"/>
      <sheetName val="Moving Behaviour"/>
      <sheetName val="Future Household Formation"/>
      <sheetName val="Health, Care &amp; Support Needs"/>
      <sheetName val="Household Composition"/>
    </sheetNames>
    <sheetDataSet>
      <sheetData sheetId="0">
        <row r="17">
          <cell r="C17">
            <v>7805</v>
          </cell>
        </row>
        <row r="18">
          <cell r="C18">
            <v>685</v>
          </cell>
        </row>
        <row r="19">
          <cell r="C19">
            <v>545</v>
          </cell>
        </row>
        <row r="20">
          <cell r="C20">
            <v>6458</v>
          </cell>
        </row>
        <row r="21">
          <cell r="C21">
            <v>16851</v>
          </cell>
        </row>
        <row r="22">
          <cell r="C22">
            <v>9657</v>
          </cell>
        </row>
        <row r="23">
          <cell r="C23">
            <v>191</v>
          </cell>
        </row>
        <row r="24">
          <cell r="C24">
            <v>258</v>
          </cell>
        </row>
        <row r="25">
          <cell r="C25">
            <v>104</v>
          </cell>
        </row>
        <row r="26">
          <cell r="C26">
            <v>0</v>
          </cell>
        </row>
        <row r="73">
          <cell r="B73" t="str">
            <v>0 (BEDSIT)</v>
          </cell>
          <cell r="C73">
            <v>60</v>
          </cell>
        </row>
        <row r="74">
          <cell r="B74">
            <v>1</v>
          </cell>
          <cell r="C74">
            <v>2967</v>
          </cell>
        </row>
        <row r="75">
          <cell r="B75">
            <v>2</v>
          </cell>
          <cell r="C75">
            <v>14303</v>
          </cell>
        </row>
        <row r="76">
          <cell r="B76">
            <v>3</v>
          </cell>
          <cell r="C76">
            <v>17261</v>
          </cell>
        </row>
        <row r="77">
          <cell r="B77">
            <v>4</v>
          </cell>
          <cell r="C77">
            <v>6585</v>
          </cell>
        </row>
        <row r="78">
          <cell r="B78">
            <v>5</v>
          </cell>
          <cell r="C78">
            <v>869</v>
          </cell>
        </row>
        <row r="79">
          <cell r="B79" t="str">
            <v>6+</v>
          </cell>
          <cell r="C79">
            <v>385</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
      <sheetName val="Orbex"/>
      <sheetName val="MOD"/>
      <sheetName val="Qu 16 Further Info"/>
    </sheetNames>
    <sheetDataSet>
      <sheetData sheetId="0">
        <row r="83">
          <cell r="B83" t="str">
            <v>Don't expect it to be a problem</v>
          </cell>
          <cell r="C83" t="str">
            <v>Expect it to be a minor problem</v>
          </cell>
          <cell r="D83" t="str">
            <v>Expect it to be a moderate problem</v>
          </cell>
          <cell r="E83" t="str">
            <v>Expect it to be a major problem</v>
          </cell>
        </row>
        <row r="87">
          <cell r="A87" t="str">
            <v>Totals</v>
          </cell>
          <cell r="B87">
            <v>1</v>
          </cell>
          <cell r="C87">
            <v>3</v>
          </cell>
          <cell r="D87">
            <v>3</v>
          </cell>
          <cell r="E87">
            <v>5</v>
          </cell>
        </row>
        <row r="98">
          <cell r="B98" t="str">
            <v>Social Housing</v>
          </cell>
          <cell r="C98" t="str">
            <v xml:space="preserve">Private Rented Sector </v>
          </cell>
          <cell r="D98" t="str">
            <v xml:space="preserve">Home Ownership </v>
          </cell>
          <cell r="E98" t="str">
            <v xml:space="preserve">Low cost home ownership </v>
          </cell>
          <cell r="F98" t="str">
            <v xml:space="preserve">Mid market Rent </v>
          </cell>
        </row>
        <row r="102">
          <cell r="A102" t="str">
            <v xml:space="preserve">Totals </v>
          </cell>
          <cell r="B102">
            <v>4</v>
          </cell>
          <cell r="C102">
            <v>9</v>
          </cell>
          <cell r="D102">
            <v>6</v>
          </cell>
          <cell r="E102">
            <v>5</v>
          </cell>
          <cell r="F102">
            <v>6</v>
          </cell>
        </row>
        <row r="119">
          <cell r="B119" t="str">
            <v>Buckie area</v>
          </cell>
          <cell r="C119" t="str">
            <v>Cairngorms National Park area</v>
          </cell>
          <cell r="D119" t="str">
            <v>Elgin area</v>
          </cell>
          <cell r="E119" t="str">
            <v>Forres area</v>
          </cell>
          <cell r="F119" t="str">
            <v>Keith area</v>
          </cell>
          <cell r="G119" t="str">
            <v>Speyside area</v>
          </cell>
          <cell r="H119" t="str">
            <v>Other (please specify)</v>
          </cell>
        </row>
        <row r="123">
          <cell r="A123" t="str">
            <v xml:space="preserve">Totals </v>
          </cell>
          <cell r="B123">
            <v>1</v>
          </cell>
          <cell r="C123">
            <v>2</v>
          </cell>
          <cell r="D123">
            <v>9</v>
          </cell>
          <cell r="E123">
            <v>3</v>
          </cell>
          <cell r="F123">
            <v>0</v>
          </cell>
          <cell r="G123">
            <v>2</v>
          </cell>
          <cell r="H123">
            <v>3</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Key Findings"/>
      <sheetName val="4.1 Property Needs HNDA Survey"/>
      <sheetName val="4.5 Independent Living"/>
    </sheetNames>
    <sheetDataSet>
      <sheetData sheetId="0"/>
      <sheetData sheetId="1"/>
      <sheetData sheetId="2">
        <row r="23">
          <cell r="C23"/>
          <cell r="D23"/>
          <cell r="E23"/>
          <cell r="F23"/>
          <cell r="G23"/>
          <cell r="H23"/>
          <cell r="I23"/>
          <cell r="J23"/>
          <cell r="K23"/>
          <cell r="L23"/>
          <cell r="M23"/>
          <cell r="N23"/>
          <cell r="O23"/>
          <cell r="P23"/>
          <cell r="Q23"/>
          <cell r="R23"/>
        </row>
        <row r="24">
          <cell r="C24" t="str">
            <v>Door widening</v>
          </cell>
          <cell r="D24" t="str">
            <v>Ramps</v>
          </cell>
          <cell r="E24" t="str">
            <v>Stairlift</v>
          </cell>
          <cell r="F24" t="str">
            <v>Through floor lift</v>
          </cell>
          <cell r="G24" t="str">
            <v>Accommodation with emergency/alarm call system</v>
          </cell>
          <cell r="H24" t="str">
            <v>Door entry system</v>
          </cell>
          <cell r="I24" t="str">
            <v>Relocated light switches and powerpoints</v>
          </cell>
          <cell r="J24" t="str">
            <v>Equipment to help get in and out of bed</v>
          </cell>
          <cell r="K24" t="str">
            <v>Handrails</v>
          </cell>
          <cell r="L24" t="str">
            <v>Hoists</v>
          </cell>
          <cell r="M24" t="str">
            <v>Bath/shower seat</v>
          </cell>
          <cell r="N24" t="str">
            <v>Level access showers</v>
          </cell>
          <cell r="O24" t="str">
            <v>Adapted toilet seat</v>
          </cell>
          <cell r="P24" t="str">
            <v>Adapted kitchen</v>
          </cell>
          <cell r="Q24" t="str">
            <v>Special furniture</v>
          </cell>
          <cell r="R24" t="str">
            <v>Any other special adaptations/facilities. (Please State)</v>
          </cell>
        </row>
        <row r="25">
          <cell r="B25" t="str">
            <v>Angus</v>
          </cell>
          <cell r="C25">
            <v>38.387540000000001</v>
          </cell>
          <cell r="D25">
            <v>316.34829000000002</v>
          </cell>
          <cell r="E25">
            <v>269.30309999999997</v>
          </cell>
          <cell r="F25">
            <v>269.30309999999997</v>
          </cell>
          <cell r="G25">
            <v>0</v>
          </cell>
          <cell r="H25">
            <v>150.28802999999999</v>
          </cell>
          <cell r="I25">
            <v>86.451670000000007</v>
          </cell>
          <cell r="J25">
            <v>127.67272</v>
          </cell>
          <cell r="K25">
            <v>1010.04772</v>
          </cell>
          <cell r="L25">
            <v>230.91555999999997</v>
          </cell>
          <cell r="M25">
            <v>661.40752999999995</v>
          </cell>
          <cell r="N25">
            <v>1261.01658</v>
          </cell>
          <cell r="O25">
            <v>268.28415999999999</v>
          </cell>
          <cell r="P25">
            <v>371.52699999999999</v>
          </cell>
          <cell r="Q25">
            <v>86.451670000000007</v>
          </cell>
          <cell r="R25">
            <v>1175.7409699999998</v>
          </cell>
        </row>
        <row r="26">
          <cell r="B26" t="str">
            <v>Dundee City</v>
          </cell>
          <cell r="C26">
            <v>457.07679999999999</v>
          </cell>
          <cell r="D26">
            <v>1274.124</v>
          </cell>
          <cell r="E26">
            <v>1692.6670999999997</v>
          </cell>
          <cell r="F26">
            <v>331.1327</v>
          </cell>
          <cell r="G26">
            <v>485.91449999999998</v>
          </cell>
          <cell r="H26">
            <v>870.83100000000002</v>
          </cell>
          <cell r="I26">
            <v>778.22309999999993</v>
          </cell>
          <cell r="J26">
            <v>778.22309999999993</v>
          </cell>
          <cell r="K26">
            <v>2292.4681999999998</v>
          </cell>
          <cell r="L26">
            <v>0</v>
          </cell>
          <cell r="M26">
            <v>2843.7491999999993</v>
          </cell>
          <cell r="N26">
            <v>4691.8319999999994</v>
          </cell>
          <cell r="O26">
            <v>737.71050000000002</v>
          </cell>
          <cell r="P26">
            <v>892.4923</v>
          </cell>
          <cell r="Q26">
            <v>437.01179999999999</v>
          </cell>
          <cell r="R26">
            <v>1455.4481999999998</v>
          </cell>
        </row>
        <row r="27">
          <cell r="B27" t="str">
            <v>P&amp;K</v>
          </cell>
          <cell r="C27">
            <v>354.89339999999999</v>
          </cell>
          <cell r="D27">
            <v>545.67239999999993</v>
          </cell>
          <cell r="E27">
            <v>782.26800000000003</v>
          </cell>
          <cell r="F27">
            <v>236.59559999999999</v>
          </cell>
          <cell r="G27">
            <v>0</v>
          </cell>
          <cell r="H27">
            <v>479.66590000000002</v>
          </cell>
          <cell r="I27">
            <v>118.2978</v>
          </cell>
          <cell r="J27">
            <v>118.2978</v>
          </cell>
          <cell r="K27">
            <v>943.11865999999998</v>
          </cell>
          <cell r="L27">
            <v>166.10599999999999</v>
          </cell>
          <cell r="M27">
            <v>605.04819999999995</v>
          </cell>
          <cell r="N27">
            <v>971.50919999999996</v>
          </cell>
          <cell r="O27">
            <v>734.91359999999997</v>
          </cell>
          <cell r="P27">
            <v>118.2978</v>
          </cell>
          <cell r="Q27">
            <v>118.2978</v>
          </cell>
          <cell r="R27">
            <v>639.29719999999998</v>
          </cell>
        </row>
        <row r="28">
          <cell r="B28" t="str">
            <v>Fife</v>
          </cell>
          <cell r="C28">
            <v>175.54543999999999</v>
          </cell>
          <cell r="D28">
            <v>295.51383999999996</v>
          </cell>
          <cell r="E28">
            <v>323.30236000000002</v>
          </cell>
          <cell r="F28">
            <v>147.75691999999998</v>
          </cell>
          <cell r="G28">
            <v>0</v>
          </cell>
          <cell r="H28">
            <v>155.81667999999999</v>
          </cell>
          <cell r="I28">
            <v>0</v>
          </cell>
          <cell r="J28">
            <v>302.30035999999996</v>
          </cell>
          <cell r="K28">
            <v>968.68989999999997</v>
          </cell>
          <cell r="L28">
            <v>68.575339999999997</v>
          </cell>
          <cell r="M28">
            <v>665.11629999999991</v>
          </cell>
          <cell r="N28">
            <v>714.11729999999989</v>
          </cell>
          <cell r="O28">
            <v>488.45203999999995</v>
          </cell>
          <cell r="P28">
            <v>157.08992000000001</v>
          </cell>
          <cell r="Q28">
            <v>0</v>
          </cell>
          <cell r="R28">
            <v>839.54291999999998</v>
          </cell>
        </row>
      </sheetData>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47958D-4E53-435E-9A7B-EC59D6142245}" name="Table_29a4" displayName="Table_29a4" ref="B38:K41" totalsRowShown="0" headerRowDxfId="38" dataDxfId="36" headerRowBorderDxfId="37" tableBorderDxfId="35" totalsRowBorderDxfId="34">
  <tableColumns count="10">
    <tableColumn id="1" xr3:uid="{1132CDBF-D472-4101-8DB4-157EA53C46A2}" name="Local Authority" dataDxfId="33"/>
    <tableColumn id="2" xr3:uid="{EF24E928-3823-4178-A3D8-5308F5757859}" name="Local Authority Furnished" dataDxfId="32"/>
    <tableColumn id="3" xr3:uid="{3D17A0CE-4B7B-473C-A437-9E49D7BF328C}" name="Local Authority other" dataDxfId="31"/>
    <tableColumn id="4" xr3:uid="{4184EBC0-661C-4BCA-9F98-CE2D78FD98D5}" name="Housing Association" dataDxfId="30"/>
    <tableColumn id="5" xr3:uid="{E7506C4E-9519-4EF2-8723-286332F4201A}" name="Local Authority Hostel" dataDxfId="29"/>
    <tableColumn id="6" xr3:uid="{DA9D9D2A-CE8D-49D9-8C0A-C3150595BBB7}" name="Other Hostel" dataDxfId="28"/>
    <tableColumn id="7" xr3:uid="{12A6E135-E551-4A37-977E-EAFD1196A216}" name="Bed and Breakfast" dataDxfId="27"/>
    <tableColumn id="8" xr3:uid="{C3FF9516-A57D-46D7-AE18-C36ED4E0F8ED}" name="Womens Refuge" dataDxfId="26"/>
    <tableColumn id="9" xr3:uid="{B4CA1990-7328-4214-9B43-7CD7751B08CC}" name="Other" dataDxfId="25"/>
    <tableColumn id="10" xr3:uid="{BC11C14D-1120-4ACD-AF3F-74A32325E437}" name="Total" dataDxfId="24"/>
  </tableColumns>
  <tableStyleInfo name="Table Style 1"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1695925-3A7E-4957-9AB4-8F5366685F64}" name="Table_33" displayName="Table_33" ref="A7:D9" totalsRowShown="0" headerRowDxfId="23" dataDxfId="21" headerRowBorderDxfId="22" tableBorderDxfId="20" totalsRowBorderDxfId="19">
  <tableColumns count="4">
    <tableColumn id="1" xr3:uid="{A6307500-F987-4EF5-8898-17BE61592FF5}" name="Local Authority" dataDxfId="18"/>
    <tableColumn id="2" xr3:uid="{F4D3F43D-E2A5-4808-B038-34D79BE3639C}" name="Entering" dataDxfId="17"/>
    <tableColumn id="3" xr3:uid="{F4D3BB1D-3C43-4DE3-8F4B-6B5526F2FD76}" name="Exiting" dataDxfId="16"/>
    <tableColumn id="4" xr3:uid="{2A9EA315-8E28-4F6A-B8FC-BD4D6E72A509}" name="Net difference" dataDxfId="15">
      <calculatedColumnFormula>B8-C8</calculatedColumnFormula>
    </tableColumn>
  </tableColumns>
  <tableStyleInfo name="Table Style 1"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6C32A04-6B66-4A07-94A5-5FFDB666F7CD}" name="Table_29a" displayName="Table_29a" ref="A1:J4" totalsRowShown="0" headerRowDxfId="14" dataDxfId="12" headerRowBorderDxfId="13" tableBorderDxfId="11" totalsRowBorderDxfId="10">
  <tableColumns count="10">
    <tableColumn id="1" xr3:uid="{54F643AF-C39A-4EF2-A405-4B443D4C6B8B}" name="Local Authority" dataDxfId="9"/>
    <tableColumn id="2" xr3:uid="{7DE8456C-3339-40B5-AD24-B1B8CA5A83FF}" name="Local Authority Furnished" dataDxfId="8"/>
    <tableColumn id="3" xr3:uid="{367AC53F-4E70-413E-A20A-383F560B0BE5}" name="Local Authority other" dataDxfId="7"/>
    <tableColumn id="4" xr3:uid="{817F9DC9-88A9-493A-AB77-F635925F1075}" name="Housing Association" dataDxfId="6"/>
    <tableColumn id="5" xr3:uid="{6250EA94-D8FF-438D-AA91-8E3B53D0C33D}" name="Local Authority Hostel" dataDxfId="5"/>
    <tableColumn id="6" xr3:uid="{E4A4FD68-1110-4315-8D97-07DB539686B6}" name="Other Hostel" dataDxfId="4"/>
    <tableColumn id="7" xr3:uid="{5B677D6F-4129-4F50-953E-E7CF40BEFF41}" name="Bed and Breakfast" dataDxfId="3"/>
    <tableColumn id="8" xr3:uid="{44923FD6-32D3-4978-B000-527FBA22811C}" name="Womens Refuge" dataDxfId="2"/>
    <tableColumn id="9" xr3:uid="{143E341B-30BA-4DF7-AA9D-B66D0857CFCA}" name="Other" dataDxfId="1"/>
    <tableColumn id="10" xr3:uid="{32DF523C-48ED-48AB-91EC-901726E39032}" name="Total" dataDxfId="0"/>
  </tableColumns>
  <tableStyleInfo name="Table Style 1"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scotlandscensus.gov.uk/webapi/jsf/tableView/tableView.xhtml" TargetMode="External"/><Relationship Id="rId7" Type="http://schemas.openxmlformats.org/officeDocument/2006/relationships/hyperlink" Target="https://scotland.shinyapps.io/sg-scottish-household-survey-data-explorer/" TargetMode="External"/><Relationship Id="rId2" Type="http://schemas.openxmlformats.org/officeDocument/2006/relationships/hyperlink" Target="https://scotland.shinyapps.io/sg-scottish-household-survey-data-explorer/" TargetMode="External"/><Relationship Id="rId1" Type="http://schemas.openxmlformats.org/officeDocument/2006/relationships/hyperlink" Target="https://scotland.shinyapps.io/sg-scottish-household-survey-data-explorer/" TargetMode="External"/><Relationship Id="rId6" Type="http://schemas.openxmlformats.org/officeDocument/2006/relationships/hyperlink" Target="https://www.gov.scot/publications/scottish-house-condition-survey-local-authority-analysis-2017-2019/" TargetMode="External"/><Relationship Id="rId5" Type="http://schemas.openxmlformats.org/officeDocument/2006/relationships/hyperlink" Target="https://www.gov.scot/publications/scottish-house-condition-survey-local-authority-analysis-2017-2019/" TargetMode="External"/><Relationship Id="rId4" Type="http://schemas.openxmlformats.org/officeDocument/2006/relationships/hyperlink" Target="https://www.gov.scot/publications/scottish-house-condition-survey-local-authority-analysis-2017-2019/"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scotlandscensus.gov.uk/webapi/jsf/tableView/tableView.xhtml" TargetMode="External"/><Relationship Id="rId7" Type="http://schemas.openxmlformats.org/officeDocument/2006/relationships/table" Target="../tables/table1.xml"/><Relationship Id="rId2" Type="http://schemas.openxmlformats.org/officeDocument/2006/relationships/hyperlink" Target="http://www.sfc.ac.uk/web/FILES/statisticalpublications_sfcst032021/HE_Students_and_Qualifiers_2019-20.pdf" TargetMode="External"/><Relationship Id="rId1" Type="http://schemas.openxmlformats.org/officeDocument/2006/relationships/hyperlink" Target="https://www.perth.uhi.ac.uk/t4-media/one-web/perth/about-us/policies-regulations-and-guidelines/foi/class-4-what-we-spend-and-how-we-spend-it/Financial-Statements-to-31-July-2021.pdf"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www.gov.scot/publications/homelessness-scotland-2020-2021/document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hyperlink" Target="https://publichealthscotland.scot/publications/delayed-discharges-in-nhsscotland-annual/delayed-discharges-in-nhsscotland-annual-annual-summary-of-occupied-bed-days-and-census-figures-data-to-march-2022-planned-revision/" TargetMode="External"/><Relationship Id="rId13" Type="http://schemas.openxmlformats.org/officeDocument/2006/relationships/vmlDrawing" Target="../drawings/vmlDrawing1.vml"/><Relationship Id="rId3" Type="http://schemas.openxmlformats.org/officeDocument/2006/relationships/hyperlink" Target="http://www.gov.scot/Topics/Statistics/Browse/Health/scottish-health-survey" TargetMode="External"/><Relationship Id="rId7" Type="http://schemas.openxmlformats.org/officeDocument/2006/relationships/hyperlink" Target="https://www.gov.scot/publications/scottish-house-condition-survey-local-authority-analyses/" TargetMode="External"/><Relationship Id="rId12" Type="http://schemas.openxmlformats.org/officeDocument/2006/relationships/drawing" Target="../drawings/drawing5.xml"/><Relationship Id="rId2" Type="http://schemas.openxmlformats.org/officeDocument/2006/relationships/hyperlink" Target="https://www.gov.scot/publications/scottish-house-condition-survey-local-authority-analysis-2017-2019/" TargetMode="External"/><Relationship Id="rId1" Type="http://schemas.openxmlformats.org/officeDocument/2006/relationships/hyperlink" Target="https://www.isdscotland.org/Health-Topics/Health-and-Social-Community-Care/Delayed-Discharges/Previous-Publications/" TargetMode="External"/><Relationship Id="rId6" Type="http://schemas.openxmlformats.org/officeDocument/2006/relationships/hyperlink" Target="https://www.gov.scot/publications/social-care-services-scotland-2017/" TargetMode="External"/><Relationship Id="rId11" Type="http://schemas.openxmlformats.org/officeDocument/2006/relationships/printerSettings" Target="../printerSettings/printerSettings5.bin"/><Relationship Id="rId5" Type="http://schemas.openxmlformats.org/officeDocument/2006/relationships/hyperlink" Target="https://www.scotlandscensus.gov.uk/webapi/jsf/tableView/tableView.xhtml" TargetMode="External"/><Relationship Id="rId15" Type="http://schemas.openxmlformats.org/officeDocument/2006/relationships/image" Target="../media/image1.emf"/><Relationship Id="rId10" Type="http://schemas.openxmlformats.org/officeDocument/2006/relationships/hyperlink" Target="https://publichealthscotland.scot/publications/delayed-discharges-in-nhsscotland-annual/delayed-discharges-in-nhsscotland-annual-annual-summary-of-occupied-bed-days-and-census-figures-data-to-march-2022-planned-revision/" TargetMode="External"/><Relationship Id="rId4" Type="http://schemas.openxmlformats.org/officeDocument/2006/relationships/hyperlink" Target="http://www.scotlandscensus.gov.uk/ods-web/home.html" TargetMode="External"/><Relationship Id="rId9" Type="http://schemas.openxmlformats.org/officeDocument/2006/relationships/hyperlink" Target="https://publichealthscotland.scot/publications/delayed-discharges-in-nhsscotland-annual/delayed-discharges-in-nhsscotland-annual-annual-summary-of-occupied-bed-days-and-census-figures-data-to-march-2022-planned-revision/" TargetMode="External"/><Relationship Id="rId14" Type="http://schemas.openxmlformats.org/officeDocument/2006/relationships/package" Target="../embeddings/Microsoft_Word_Document.docx"/></Relationships>
</file>

<file path=xl/worksheets/_rels/sheet7.xml.rels><?xml version="1.0" encoding="UTF-8" standalone="yes"?>
<Relationships xmlns="http://schemas.openxmlformats.org/package/2006/relationships"><Relationship Id="rId8"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3"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7"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2"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1"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6"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5"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10" Type="http://schemas.openxmlformats.org/officeDocument/2006/relationships/drawing" Target="../drawings/drawing6.xml"/><Relationship Id="rId4"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 Id="rId9" Type="http://schemas.openxmlformats.org/officeDocument/2006/relationships/hyperlink" Target="https://www.gov.scot/binaries/content/documents/govscot/publications/research-and-analysis/2019/04/gypsy-traveller-sites-scotland/documents/gypsy-traveller-sites-scotland/gypsy-traveller-sites-scotland/govscot%3Adocument/gypsy-traveller-sites-scotland.pdf" TargetMode="External"/></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51"/>
  <sheetViews>
    <sheetView zoomScaleNormal="100" workbookViewId="0">
      <selection activeCell="B2" sqref="B2"/>
    </sheetView>
  </sheetViews>
  <sheetFormatPr defaultColWidth="36.85546875" defaultRowHeight="14.25" x14ac:dyDescent="0.2"/>
  <cols>
    <col min="1" max="1" width="9.5703125" style="2" customWidth="1"/>
    <col min="2" max="2" width="86.85546875" style="2" bestFit="1" customWidth="1"/>
    <col min="3" max="3" width="51.28515625" style="2" customWidth="1"/>
    <col min="4" max="4" width="36.85546875" style="2"/>
    <col min="5" max="5" width="98.5703125" style="2" bestFit="1" customWidth="1"/>
    <col min="6" max="248" width="36.85546875" style="2"/>
    <col min="249" max="249" width="4.85546875" style="2" customWidth="1"/>
    <col min="250" max="250" width="73.28515625" style="2" customWidth="1"/>
    <col min="251" max="251" width="51.28515625" style="2" customWidth="1"/>
    <col min="252" max="252" width="22.140625" style="2" customWidth="1"/>
    <col min="253" max="253" width="40.7109375" style="2" customWidth="1"/>
    <col min="254" max="254" width="27.28515625" style="2" customWidth="1"/>
    <col min="255" max="504" width="36.85546875" style="2"/>
    <col min="505" max="505" width="4.85546875" style="2" customWidth="1"/>
    <col min="506" max="506" width="73.28515625" style="2" customWidth="1"/>
    <col min="507" max="507" width="51.28515625" style="2" customWidth="1"/>
    <col min="508" max="508" width="22.140625" style="2" customWidth="1"/>
    <col min="509" max="509" width="40.7109375" style="2" customWidth="1"/>
    <col min="510" max="510" width="27.28515625" style="2" customWidth="1"/>
    <col min="511" max="760" width="36.85546875" style="2"/>
    <col min="761" max="761" width="4.85546875" style="2" customWidth="1"/>
    <col min="762" max="762" width="73.28515625" style="2" customWidth="1"/>
    <col min="763" max="763" width="51.28515625" style="2" customWidth="1"/>
    <col min="764" max="764" width="22.140625" style="2" customWidth="1"/>
    <col min="765" max="765" width="40.7109375" style="2" customWidth="1"/>
    <col min="766" max="766" width="27.28515625" style="2" customWidth="1"/>
    <col min="767" max="1016" width="36.85546875" style="2"/>
    <col min="1017" max="1017" width="4.85546875" style="2" customWidth="1"/>
    <col min="1018" max="1018" width="73.28515625" style="2" customWidth="1"/>
    <col min="1019" max="1019" width="51.28515625" style="2" customWidth="1"/>
    <col min="1020" max="1020" width="22.140625" style="2" customWidth="1"/>
    <col min="1021" max="1021" width="40.7109375" style="2" customWidth="1"/>
    <col min="1022" max="1022" width="27.28515625" style="2" customWidth="1"/>
    <col min="1023" max="1272" width="36.85546875" style="2"/>
    <col min="1273" max="1273" width="4.85546875" style="2" customWidth="1"/>
    <col min="1274" max="1274" width="73.28515625" style="2" customWidth="1"/>
    <col min="1275" max="1275" width="51.28515625" style="2" customWidth="1"/>
    <col min="1276" max="1276" width="22.140625" style="2" customWidth="1"/>
    <col min="1277" max="1277" width="40.7109375" style="2" customWidth="1"/>
    <col min="1278" max="1278" width="27.28515625" style="2" customWidth="1"/>
    <col min="1279" max="1528" width="36.85546875" style="2"/>
    <col min="1529" max="1529" width="4.85546875" style="2" customWidth="1"/>
    <col min="1530" max="1530" width="73.28515625" style="2" customWidth="1"/>
    <col min="1531" max="1531" width="51.28515625" style="2" customWidth="1"/>
    <col min="1532" max="1532" width="22.140625" style="2" customWidth="1"/>
    <col min="1533" max="1533" width="40.7109375" style="2" customWidth="1"/>
    <col min="1534" max="1534" width="27.28515625" style="2" customWidth="1"/>
    <col min="1535" max="1784" width="36.85546875" style="2"/>
    <col min="1785" max="1785" width="4.85546875" style="2" customWidth="1"/>
    <col min="1786" max="1786" width="73.28515625" style="2" customWidth="1"/>
    <col min="1787" max="1787" width="51.28515625" style="2" customWidth="1"/>
    <col min="1788" max="1788" width="22.140625" style="2" customWidth="1"/>
    <col min="1789" max="1789" width="40.7109375" style="2" customWidth="1"/>
    <col min="1790" max="1790" width="27.28515625" style="2" customWidth="1"/>
    <col min="1791" max="2040" width="36.85546875" style="2"/>
    <col min="2041" max="2041" width="4.85546875" style="2" customWidth="1"/>
    <col min="2042" max="2042" width="73.28515625" style="2" customWidth="1"/>
    <col min="2043" max="2043" width="51.28515625" style="2" customWidth="1"/>
    <col min="2044" max="2044" width="22.140625" style="2" customWidth="1"/>
    <col min="2045" max="2045" width="40.7109375" style="2" customWidth="1"/>
    <col min="2046" max="2046" width="27.28515625" style="2" customWidth="1"/>
    <col min="2047" max="2296" width="36.85546875" style="2"/>
    <col min="2297" max="2297" width="4.85546875" style="2" customWidth="1"/>
    <col min="2298" max="2298" width="73.28515625" style="2" customWidth="1"/>
    <col min="2299" max="2299" width="51.28515625" style="2" customWidth="1"/>
    <col min="2300" max="2300" width="22.140625" style="2" customWidth="1"/>
    <col min="2301" max="2301" width="40.7109375" style="2" customWidth="1"/>
    <col min="2302" max="2302" width="27.28515625" style="2" customWidth="1"/>
    <col min="2303" max="2552" width="36.85546875" style="2"/>
    <col min="2553" max="2553" width="4.85546875" style="2" customWidth="1"/>
    <col min="2554" max="2554" width="73.28515625" style="2" customWidth="1"/>
    <col min="2555" max="2555" width="51.28515625" style="2" customWidth="1"/>
    <col min="2556" max="2556" width="22.140625" style="2" customWidth="1"/>
    <col min="2557" max="2557" width="40.7109375" style="2" customWidth="1"/>
    <col min="2558" max="2558" width="27.28515625" style="2" customWidth="1"/>
    <col min="2559" max="2808" width="36.85546875" style="2"/>
    <col min="2809" max="2809" width="4.85546875" style="2" customWidth="1"/>
    <col min="2810" max="2810" width="73.28515625" style="2" customWidth="1"/>
    <col min="2811" max="2811" width="51.28515625" style="2" customWidth="1"/>
    <col min="2812" max="2812" width="22.140625" style="2" customWidth="1"/>
    <col min="2813" max="2813" width="40.7109375" style="2" customWidth="1"/>
    <col min="2814" max="2814" width="27.28515625" style="2" customWidth="1"/>
    <col min="2815" max="3064" width="36.85546875" style="2"/>
    <col min="3065" max="3065" width="4.85546875" style="2" customWidth="1"/>
    <col min="3066" max="3066" width="73.28515625" style="2" customWidth="1"/>
    <col min="3067" max="3067" width="51.28515625" style="2" customWidth="1"/>
    <col min="3068" max="3068" width="22.140625" style="2" customWidth="1"/>
    <col min="3069" max="3069" width="40.7109375" style="2" customWidth="1"/>
    <col min="3070" max="3070" width="27.28515625" style="2" customWidth="1"/>
    <col min="3071" max="3320" width="36.85546875" style="2"/>
    <col min="3321" max="3321" width="4.85546875" style="2" customWidth="1"/>
    <col min="3322" max="3322" width="73.28515625" style="2" customWidth="1"/>
    <col min="3323" max="3323" width="51.28515625" style="2" customWidth="1"/>
    <col min="3324" max="3324" width="22.140625" style="2" customWidth="1"/>
    <col min="3325" max="3325" width="40.7109375" style="2" customWidth="1"/>
    <col min="3326" max="3326" width="27.28515625" style="2" customWidth="1"/>
    <col min="3327" max="3576" width="36.85546875" style="2"/>
    <col min="3577" max="3577" width="4.85546875" style="2" customWidth="1"/>
    <col min="3578" max="3578" width="73.28515625" style="2" customWidth="1"/>
    <col min="3579" max="3579" width="51.28515625" style="2" customWidth="1"/>
    <col min="3580" max="3580" width="22.140625" style="2" customWidth="1"/>
    <col min="3581" max="3581" width="40.7109375" style="2" customWidth="1"/>
    <col min="3582" max="3582" width="27.28515625" style="2" customWidth="1"/>
    <col min="3583" max="3832" width="36.85546875" style="2"/>
    <col min="3833" max="3833" width="4.85546875" style="2" customWidth="1"/>
    <col min="3834" max="3834" width="73.28515625" style="2" customWidth="1"/>
    <col min="3835" max="3835" width="51.28515625" style="2" customWidth="1"/>
    <col min="3836" max="3836" width="22.140625" style="2" customWidth="1"/>
    <col min="3837" max="3837" width="40.7109375" style="2" customWidth="1"/>
    <col min="3838" max="3838" width="27.28515625" style="2" customWidth="1"/>
    <col min="3839" max="4088" width="36.85546875" style="2"/>
    <col min="4089" max="4089" width="4.85546875" style="2" customWidth="1"/>
    <col min="4090" max="4090" width="73.28515625" style="2" customWidth="1"/>
    <col min="4091" max="4091" width="51.28515625" style="2" customWidth="1"/>
    <col min="4092" max="4092" width="22.140625" style="2" customWidth="1"/>
    <col min="4093" max="4093" width="40.7109375" style="2" customWidth="1"/>
    <col min="4094" max="4094" width="27.28515625" style="2" customWidth="1"/>
    <col min="4095" max="4344" width="36.85546875" style="2"/>
    <col min="4345" max="4345" width="4.85546875" style="2" customWidth="1"/>
    <col min="4346" max="4346" width="73.28515625" style="2" customWidth="1"/>
    <col min="4347" max="4347" width="51.28515625" style="2" customWidth="1"/>
    <col min="4348" max="4348" width="22.140625" style="2" customWidth="1"/>
    <col min="4349" max="4349" width="40.7109375" style="2" customWidth="1"/>
    <col min="4350" max="4350" width="27.28515625" style="2" customWidth="1"/>
    <col min="4351" max="4600" width="36.85546875" style="2"/>
    <col min="4601" max="4601" width="4.85546875" style="2" customWidth="1"/>
    <col min="4602" max="4602" width="73.28515625" style="2" customWidth="1"/>
    <col min="4603" max="4603" width="51.28515625" style="2" customWidth="1"/>
    <col min="4604" max="4604" width="22.140625" style="2" customWidth="1"/>
    <col min="4605" max="4605" width="40.7109375" style="2" customWidth="1"/>
    <col min="4606" max="4606" width="27.28515625" style="2" customWidth="1"/>
    <col min="4607" max="4856" width="36.85546875" style="2"/>
    <col min="4857" max="4857" width="4.85546875" style="2" customWidth="1"/>
    <col min="4858" max="4858" width="73.28515625" style="2" customWidth="1"/>
    <col min="4859" max="4859" width="51.28515625" style="2" customWidth="1"/>
    <col min="4860" max="4860" width="22.140625" style="2" customWidth="1"/>
    <col min="4861" max="4861" width="40.7109375" style="2" customWidth="1"/>
    <col min="4862" max="4862" width="27.28515625" style="2" customWidth="1"/>
    <col min="4863" max="5112" width="36.85546875" style="2"/>
    <col min="5113" max="5113" width="4.85546875" style="2" customWidth="1"/>
    <col min="5114" max="5114" width="73.28515625" style="2" customWidth="1"/>
    <col min="5115" max="5115" width="51.28515625" style="2" customWidth="1"/>
    <col min="5116" max="5116" width="22.140625" style="2" customWidth="1"/>
    <col min="5117" max="5117" width="40.7109375" style="2" customWidth="1"/>
    <col min="5118" max="5118" width="27.28515625" style="2" customWidth="1"/>
    <col min="5119" max="5368" width="36.85546875" style="2"/>
    <col min="5369" max="5369" width="4.85546875" style="2" customWidth="1"/>
    <col min="5370" max="5370" width="73.28515625" style="2" customWidth="1"/>
    <col min="5371" max="5371" width="51.28515625" style="2" customWidth="1"/>
    <col min="5372" max="5372" width="22.140625" style="2" customWidth="1"/>
    <col min="5373" max="5373" width="40.7109375" style="2" customWidth="1"/>
    <col min="5374" max="5374" width="27.28515625" style="2" customWidth="1"/>
    <col min="5375" max="5624" width="36.85546875" style="2"/>
    <col min="5625" max="5625" width="4.85546875" style="2" customWidth="1"/>
    <col min="5626" max="5626" width="73.28515625" style="2" customWidth="1"/>
    <col min="5627" max="5627" width="51.28515625" style="2" customWidth="1"/>
    <col min="5628" max="5628" width="22.140625" style="2" customWidth="1"/>
    <col min="5629" max="5629" width="40.7109375" style="2" customWidth="1"/>
    <col min="5630" max="5630" width="27.28515625" style="2" customWidth="1"/>
    <col min="5631" max="5880" width="36.85546875" style="2"/>
    <col min="5881" max="5881" width="4.85546875" style="2" customWidth="1"/>
    <col min="5882" max="5882" width="73.28515625" style="2" customWidth="1"/>
    <col min="5883" max="5883" width="51.28515625" style="2" customWidth="1"/>
    <col min="5884" max="5884" width="22.140625" style="2" customWidth="1"/>
    <col min="5885" max="5885" width="40.7109375" style="2" customWidth="1"/>
    <col min="5886" max="5886" width="27.28515625" style="2" customWidth="1"/>
    <col min="5887" max="6136" width="36.85546875" style="2"/>
    <col min="6137" max="6137" width="4.85546875" style="2" customWidth="1"/>
    <col min="6138" max="6138" width="73.28515625" style="2" customWidth="1"/>
    <col min="6139" max="6139" width="51.28515625" style="2" customWidth="1"/>
    <col min="6140" max="6140" width="22.140625" style="2" customWidth="1"/>
    <col min="6141" max="6141" width="40.7109375" style="2" customWidth="1"/>
    <col min="6142" max="6142" width="27.28515625" style="2" customWidth="1"/>
    <col min="6143" max="6392" width="36.85546875" style="2"/>
    <col min="6393" max="6393" width="4.85546875" style="2" customWidth="1"/>
    <col min="6394" max="6394" width="73.28515625" style="2" customWidth="1"/>
    <col min="6395" max="6395" width="51.28515625" style="2" customWidth="1"/>
    <col min="6396" max="6396" width="22.140625" style="2" customWidth="1"/>
    <col min="6397" max="6397" width="40.7109375" style="2" customWidth="1"/>
    <col min="6398" max="6398" width="27.28515625" style="2" customWidth="1"/>
    <col min="6399" max="6648" width="36.85546875" style="2"/>
    <col min="6649" max="6649" width="4.85546875" style="2" customWidth="1"/>
    <col min="6650" max="6650" width="73.28515625" style="2" customWidth="1"/>
    <col min="6651" max="6651" width="51.28515625" style="2" customWidth="1"/>
    <col min="6652" max="6652" width="22.140625" style="2" customWidth="1"/>
    <col min="6653" max="6653" width="40.7109375" style="2" customWidth="1"/>
    <col min="6654" max="6654" width="27.28515625" style="2" customWidth="1"/>
    <col min="6655" max="6904" width="36.85546875" style="2"/>
    <col min="6905" max="6905" width="4.85546875" style="2" customWidth="1"/>
    <col min="6906" max="6906" width="73.28515625" style="2" customWidth="1"/>
    <col min="6907" max="6907" width="51.28515625" style="2" customWidth="1"/>
    <col min="6908" max="6908" width="22.140625" style="2" customWidth="1"/>
    <col min="6909" max="6909" width="40.7109375" style="2" customWidth="1"/>
    <col min="6910" max="6910" width="27.28515625" style="2" customWidth="1"/>
    <col min="6911" max="7160" width="36.85546875" style="2"/>
    <col min="7161" max="7161" width="4.85546875" style="2" customWidth="1"/>
    <col min="7162" max="7162" width="73.28515625" style="2" customWidth="1"/>
    <col min="7163" max="7163" width="51.28515625" style="2" customWidth="1"/>
    <col min="7164" max="7164" width="22.140625" style="2" customWidth="1"/>
    <col min="7165" max="7165" width="40.7109375" style="2" customWidth="1"/>
    <col min="7166" max="7166" width="27.28515625" style="2" customWidth="1"/>
    <col min="7167" max="7416" width="36.85546875" style="2"/>
    <col min="7417" max="7417" width="4.85546875" style="2" customWidth="1"/>
    <col min="7418" max="7418" width="73.28515625" style="2" customWidth="1"/>
    <col min="7419" max="7419" width="51.28515625" style="2" customWidth="1"/>
    <col min="7420" max="7420" width="22.140625" style="2" customWidth="1"/>
    <col min="7421" max="7421" width="40.7109375" style="2" customWidth="1"/>
    <col min="7422" max="7422" width="27.28515625" style="2" customWidth="1"/>
    <col min="7423" max="7672" width="36.85546875" style="2"/>
    <col min="7673" max="7673" width="4.85546875" style="2" customWidth="1"/>
    <col min="7674" max="7674" width="73.28515625" style="2" customWidth="1"/>
    <col min="7675" max="7675" width="51.28515625" style="2" customWidth="1"/>
    <col min="7676" max="7676" width="22.140625" style="2" customWidth="1"/>
    <col min="7677" max="7677" width="40.7109375" style="2" customWidth="1"/>
    <col min="7678" max="7678" width="27.28515625" style="2" customWidth="1"/>
    <col min="7679" max="7928" width="36.85546875" style="2"/>
    <col min="7929" max="7929" width="4.85546875" style="2" customWidth="1"/>
    <col min="7930" max="7930" width="73.28515625" style="2" customWidth="1"/>
    <col min="7931" max="7931" width="51.28515625" style="2" customWidth="1"/>
    <col min="7932" max="7932" width="22.140625" style="2" customWidth="1"/>
    <col min="7933" max="7933" width="40.7109375" style="2" customWidth="1"/>
    <col min="7934" max="7934" width="27.28515625" style="2" customWidth="1"/>
    <col min="7935" max="8184" width="36.85546875" style="2"/>
    <col min="8185" max="8185" width="4.85546875" style="2" customWidth="1"/>
    <col min="8186" max="8186" width="73.28515625" style="2" customWidth="1"/>
    <col min="8187" max="8187" width="51.28515625" style="2" customWidth="1"/>
    <col min="8188" max="8188" width="22.140625" style="2" customWidth="1"/>
    <col min="8189" max="8189" width="40.7109375" style="2" customWidth="1"/>
    <col min="8190" max="8190" width="27.28515625" style="2" customWidth="1"/>
    <col min="8191" max="8440" width="36.85546875" style="2"/>
    <col min="8441" max="8441" width="4.85546875" style="2" customWidth="1"/>
    <col min="8442" max="8442" width="73.28515625" style="2" customWidth="1"/>
    <col min="8443" max="8443" width="51.28515625" style="2" customWidth="1"/>
    <col min="8444" max="8444" width="22.140625" style="2" customWidth="1"/>
    <col min="8445" max="8445" width="40.7109375" style="2" customWidth="1"/>
    <col min="8446" max="8446" width="27.28515625" style="2" customWidth="1"/>
    <col min="8447" max="8696" width="36.85546875" style="2"/>
    <col min="8697" max="8697" width="4.85546875" style="2" customWidth="1"/>
    <col min="8698" max="8698" width="73.28515625" style="2" customWidth="1"/>
    <col min="8699" max="8699" width="51.28515625" style="2" customWidth="1"/>
    <col min="8700" max="8700" width="22.140625" style="2" customWidth="1"/>
    <col min="8701" max="8701" width="40.7109375" style="2" customWidth="1"/>
    <col min="8702" max="8702" width="27.28515625" style="2" customWidth="1"/>
    <col min="8703" max="8952" width="36.85546875" style="2"/>
    <col min="8953" max="8953" width="4.85546875" style="2" customWidth="1"/>
    <col min="8954" max="8954" width="73.28515625" style="2" customWidth="1"/>
    <col min="8955" max="8955" width="51.28515625" style="2" customWidth="1"/>
    <col min="8956" max="8956" width="22.140625" style="2" customWidth="1"/>
    <col min="8957" max="8957" width="40.7109375" style="2" customWidth="1"/>
    <col min="8958" max="8958" width="27.28515625" style="2" customWidth="1"/>
    <col min="8959" max="9208" width="36.85546875" style="2"/>
    <col min="9209" max="9209" width="4.85546875" style="2" customWidth="1"/>
    <col min="9210" max="9210" width="73.28515625" style="2" customWidth="1"/>
    <col min="9211" max="9211" width="51.28515625" style="2" customWidth="1"/>
    <col min="9212" max="9212" width="22.140625" style="2" customWidth="1"/>
    <col min="9213" max="9213" width="40.7109375" style="2" customWidth="1"/>
    <col min="9214" max="9214" width="27.28515625" style="2" customWidth="1"/>
    <col min="9215" max="9464" width="36.85546875" style="2"/>
    <col min="9465" max="9465" width="4.85546875" style="2" customWidth="1"/>
    <col min="9466" max="9466" width="73.28515625" style="2" customWidth="1"/>
    <col min="9467" max="9467" width="51.28515625" style="2" customWidth="1"/>
    <col min="9468" max="9468" width="22.140625" style="2" customWidth="1"/>
    <col min="9469" max="9469" width="40.7109375" style="2" customWidth="1"/>
    <col min="9470" max="9470" width="27.28515625" style="2" customWidth="1"/>
    <col min="9471" max="9720" width="36.85546875" style="2"/>
    <col min="9721" max="9721" width="4.85546875" style="2" customWidth="1"/>
    <col min="9722" max="9722" width="73.28515625" style="2" customWidth="1"/>
    <col min="9723" max="9723" width="51.28515625" style="2" customWidth="1"/>
    <col min="9724" max="9724" width="22.140625" style="2" customWidth="1"/>
    <col min="9725" max="9725" width="40.7109375" style="2" customWidth="1"/>
    <col min="9726" max="9726" width="27.28515625" style="2" customWidth="1"/>
    <col min="9727" max="9976" width="36.85546875" style="2"/>
    <col min="9977" max="9977" width="4.85546875" style="2" customWidth="1"/>
    <col min="9978" max="9978" width="73.28515625" style="2" customWidth="1"/>
    <col min="9979" max="9979" width="51.28515625" style="2" customWidth="1"/>
    <col min="9980" max="9980" width="22.140625" style="2" customWidth="1"/>
    <col min="9981" max="9981" width="40.7109375" style="2" customWidth="1"/>
    <col min="9982" max="9982" width="27.28515625" style="2" customWidth="1"/>
    <col min="9983" max="10232" width="36.85546875" style="2"/>
    <col min="10233" max="10233" width="4.85546875" style="2" customWidth="1"/>
    <col min="10234" max="10234" width="73.28515625" style="2" customWidth="1"/>
    <col min="10235" max="10235" width="51.28515625" style="2" customWidth="1"/>
    <col min="10236" max="10236" width="22.140625" style="2" customWidth="1"/>
    <col min="10237" max="10237" width="40.7109375" style="2" customWidth="1"/>
    <col min="10238" max="10238" width="27.28515625" style="2" customWidth="1"/>
    <col min="10239" max="10488" width="36.85546875" style="2"/>
    <col min="10489" max="10489" width="4.85546875" style="2" customWidth="1"/>
    <col min="10490" max="10490" width="73.28515625" style="2" customWidth="1"/>
    <col min="10491" max="10491" width="51.28515625" style="2" customWidth="1"/>
    <col min="10492" max="10492" width="22.140625" style="2" customWidth="1"/>
    <col min="10493" max="10493" width="40.7109375" style="2" customWidth="1"/>
    <col min="10494" max="10494" width="27.28515625" style="2" customWidth="1"/>
    <col min="10495" max="10744" width="36.85546875" style="2"/>
    <col min="10745" max="10745" width="4.85546875" style="2" customWidth="1"/>
    <col min="10746" max="10746" width="73.28515625" style="2" customWidth="1"/>
    <col min="10747" max="10747" width="51.28515625" style="2" customWidth="1"/>
    <col min="10748" max="10748" width="22.140625" style="2" customWidth="1"/>
    <col min="10749" max="10749" width="40.7109375" style="2" customWidth="1"/>
    <col min="10750" max="10750" width="27.28515625" style="2" customWidth="1"/>
    <col min="10751" max="11000" width="36.85546875" style="2"/>
    <col min="11001" max="11001" width="4.85546875" style="2" customWidth="1"/>
    <col min="11002" max="11002" width="73.28515625" style="2" customWidth="1"/>
    <col min="11003" max="11003" width="51.28515625" style="2" customWidth="1"/>
    <col min="11004" max="11004" width="22.140625" style="2" customWidth="1"/>
    <col min="11005" max="11005" width="40.7109375" style="2" customWidth="1"/>
    <col min="11006" max="11006" width="27.28515625" style="2" customWidth="1"/>
    <col min="11007" max="11256" width="36.85546875" style="2"/>
    <col min="11257" max="11257" width="4.85546875" style="2" customWidth="1"/>
    <col min="11258" max="11258" width="73.28515625" style="2" customWidth="1"/>
    <col min="11259" max="11259" width="51.28515625" style="2" customWidth="1"/>
    <col min="11260" max="11260" width="22.140625" style="2" customWidth="1"/>
    <col min="11261" max="11261" width="40.7109375" style="2" customWidth="1"/>
    <col min="11262" max="11262" width="27.28515625" style="2" customWidth="1"/>
    <col min="11263" max="11512" width="36.85546875" style="2"/>
    <col min="11513" max="11513" width="4.85546875" style="2" customWidth="1"/>
    <col min="11514" max="11514" width="73.28515625" style="2" customWidth="1"/>
    <col min="11515" max="11515" width="51.28515625" style="2" customWidth="1"/>
    <col min="11516" max="11516" width="22.140625" style="2" customWidth="1"/>
    <col min="11517" max="11517" width="40.7109375" style="2" customWidth="1"/>
    <col min="11518" max="11518" width="27.28515625" style="2" customWidth="1"/>
    <col min="11519" max="11768" width="36.85546875" style="2"/>
    <col min="11769" max="11769" width="4.85546875" style="2" customWidth="1"/>
    <col min="11770" max="11770" width="73.28515625" style="2" customWidth="1"/>
    <col min="11771" max="11771" width="51.28515625" style="2" customWidth="1"/>
    <col min="11772" max="11772" width="22.140625" style="2" customWidth="1"/>
    <col min="11773" max="11773" width="40.7109375" style="2" customWidth="1"/>
    <col min="11774" max="11774" width="27.28515625" style="2" customWidth="1"/>
    <col min="11775" max="12024" width="36.85546875" style="2"/>
    <col min="12025" max="12025" width="4.85546875" style="2" customWidth="1"/>
    <col min="12026" max="12026" width="73.28515625" style="2" customWidth="1"/>
    <col min="12027" max="12027" width="51.28515625" style="2" customWidth="1"/>
    <col min="12028" max="12028" width="22.140625" style="2" customWidth="1"/>
    <col min="12029" max="12029" width="40.7109375" style="2" customWidth="1"/>
    <col min="12030" max="12030" width="27.28515625" style="2" customWidth="1"/>
    <col min="12031" max="12280" width="36.85546875" style="2"/>
    <col min="12281" max="12281" width="4.85546875" style="2" customWidth="1"/>
    <col min="12282" max="12282" width="73.28515625" style="2" customWidth="1"/>
    <col min="12283" max="12283" width="51.28515625" style="2" customWidth="1"/>
    <col min="12284" max="12284" width="22.140625" style="2" customWidth="1"/>
    <col min="12285" max="12285" width="40.7109375" style="2" customWidth="1"/>
    <col min="12286" max="12286" width="27.28515625" style="2" customWidth="1"/>
    <col min="12287" max="12536" width="36.85546875" style="2"/>
    <col min="12537" max="12537" width="4.85546875" style="2" customWidth="1"/>
    <col min="12538" max="12538" width="73.28515625" style="2" customWidth="1"/>
    <col min="12539" max="12539" width="51.28515625" style="2" customWidth="1"/>
    <col min="12540" max="12540" width="22.140625" style="2" customWidth="1"/>
    <col min="12541" max="12541" width="40.7109375" style="2" customWidth="1"/>
    <col min="12542" max="12542" width="27.28515625" style="2" customWidth="1"/>
    <col min="12543" max="12792" width="36.85546875" style="2"/>
    <col min="12793" max="12793" width="4.85546875" style="2" customWidth="1"/>
    <col min="12794" max="12794" width="73.28515625" style="2" customWidth="1"/>
    <col min="12795" max="12795" width="51.28515625" style="2" customWidth="1"/>
    <col min="12796" max="12796" width="22.140625" style="2" customWidth="1"/>
    <col min="12797" max="12797" width="40.7109375" style="2" customWidth="1"/>
    <col min="12798" max="12798" width="27.28515625" style="2" customWidth="1"/>
    <col min="12799" max="13048" width="36.85546875" style="2"/>
    <col min="13049" max="13049" width="4.85546875" style="2" customWidth="1"/>
    <col min="13050" max="13050" width="73.28515625" style="2" customWidth="1"/>
    <col min="13051" max="13051" width="51.28515625" style="2" customWidth="1"/>
    <col min="13052" max="13052" width="22.140625" style="2" customWidth="1"/>
    <col min="13053" max="13053" width="40.7109375" style="2" customWidth="1"/>
    <col min="13054" max="13054" width="27.28515625" style="2" customWidth="1"/>
    <col min="13055" max="13304" width="36.85546875" style="2"/>
    <col min="13305" max="13305" width="4.85546875" style="2" customWidth="1"/>
    <col min="13306" max="13306" width="73.28515625" style="2" customWidth="1"/>
    <col min="13307" max="13307" width="51.28515625" style="2" customWidth="1"/>
    <col min="13308" max="13308" width="22.140625" style="2" customWidth="1"/>
    <col min="13309" max="13309" width="40.7109375" style="2" customWidth="1"/>
    <col min="13310" max="13310" width="27.28515625" style="2" customWidth="1"/>
    <col min="13311" max="13560" width="36.85546875" style="2"/>
    <col min="13561" max="13561" width="4.85546875" style="2" customWidth="1"/>
    <col min="13562" max="13562" width="73.28515625" style="2" customWidth="1"/>
    <col min="13563" max="13563" width="51.28515625" style="2" customWidth="1"/>
    <col min="13564" max="13564" width="22.140625" style="2" customWidth="1"/>
    <col min="13565" max="13565" width="40.7109375" style="2" customWidth="1"/>
    <col min="13566" max="13566" width="27.28515625" style="2" customWidth="1"/>
    <col min="13567" max="13816" width="36.85546875" style="2"/>
    <col min="13817" max="13817" width="4.85546875" style="2" customWidth="1"/>
    <col min="13818" max="13818" width="73.28515625" style="2" customWidth="1"/>
    <col min="13819" max="13819" width="51.28515625" style="2" customWidth="1"/>
    <col min="13820" max="13820" width="22.140625" style="2" customWidth="1"/>
    <col min="13821" max="13821" width="40.7109375" style="2" customWidth="1"/>
    <col min="13822" max="13822" width="27.28515625" style="2" customWidth="1"/>
    <col min="13823" max="14072" width="36.85546875" style="2"/>
    <col min="14073" max="14073" width="4.85546875" style="2" customWidth="1"/>
    <col min="14074" max="14074" width="73.28515625" style="2" customWidth="1"/>
    <col min="14075" max="14075" width="51.28515625" style="2" customWidth="1"/>
    <col min="14076" max="14076" width="22.140625" style="2" customWidth="1"/>
    <col min="14077" max="14077" width="40.7109375" style="2" customWidth="1"/>
    <col min="14078" max="14078" width="27.28515625" style="2" customWidth="1"/>
    <col min="14079" max="14328" width="36.85546875" style="2"/>
    <col min="14329" max="14329" width="4.85546875" style="2" customWidth="1"/>
    <col min="14330" max="14330" width="73.28515625" style="2" customWidth="1"/>
    <col min="14331" max="14331" width="51.28515625" style="2" customWidth="1"/>
    <col min="14332" max="14332" width="22.140625" style="2" customWidth="1"/>
    <col min="14333" max="14333" width="40.7109375" style="2" customWidth="1"/>
    <col min="14334" max="14334" width="27.28515625" style="2" customWidth="1"/>
    <col min="14335" max="14584" width="36.85546875" style="2"/>
    <col min="14585" max="14585" width="4.85546875" style="2" customWidth="1"/>
    <col min="14586" max="14586" width="73.28515625" style="2" customWidth="1"/>
    <col min="14587" max="14587" width="51.28515625" style="2" customWidth="1"/>
    <col min="14588" max="14588" width="22.140625" style="2" customWidth="1"/>
    <col min="14589" max="14589" width="40.7109375" style="2" customWidth="1"/>
    <col min="14590" max="14590" width="27.28515625" style="2" customWidth="1"/>
    <col min="14591" max="14840" width="36.85546875" style="2"/>
    <col min="14841" max="14841" width="4.85546875" style="2" customWidth="1"/>
    <col min="14842" max="14842" width="73.28515625" style="2" customWidth="1"/>
    <col min="14843" max="14843" width="51.28515625" style="2" customWidth="1"/>
    <col min="14844" max="14844" width="22.140625" style="2" customWidth="1"/>
    <col min="14845" max="14845" width="40.7109375" style="2" customWidth="1"/>
    <col min="14846" max="14846" width="27.28515625" style="2" customWidth="1"/>
    <col min="14847" max="15096" width="36.85546875" style="2"/>
    <col min="15097" max="15097" width="4.85546875" style="2" customWidth="1"/>
    <col min="15098" max="15098" width="73.28515625" style="2" customWidth="1"/>
    <col min="15099" max="15099" width="51.28515625" style="2" customWidth="1"/>
    <col min="15100" max="15100" width="22.140625" style="2" customWidth="1"/>
    <col min="15101" max="15101" width="40.7109375" style="2" customWidth="1"/>
    <col min="15102" max="15102" width="27.28515625" style="2" customWidth="1"/>
    <col min="15103" max="15352" width="36.85546875" style="2"/>
    <col min="15353" max="15353" width="4.85546875" style="2" customWidth="1"/>
    <col min="15354" max="15354" width="73.28515625" style="2" customWidth="1"/>
    <col min="15355" max="15355" width="51.28515625" style="2" customWidth="1"/>
    <col min="15356" max="15356" width="22.140625" style="2" customWidth="1"/>
    <col min="15357" max="15357" width="40.7109375" style="2" customWidth="1"/>
    <col min="15358" max="15358" width="27.28515625" style="2" customWidth="1"/>
    <col min="15359" max="15608" width="36.85546875" style="2"/>
    <col min="15609" max="15609" width="4.85546875" style="2" customWidth="1"/>
    <col min="15610" max="15610" width="73.28515625" style="2" customWidth="1"/>
    <col min="15611" max="15611" width="51.28515625" style="2" customWidth="1"/>
    <col min="15612" max="15612" width="22.140625" style="2" customWidth="1"/>
    <col min="15613" max="15613" width="40.7109375" style="2" customWidth="1"/>
    <col min="15614" max="15614" width="27.28515625" style="2" customWidth="1"/>
    <col min="15615" max="15864" width="36.85546875" style="2"/>
    <col min="15865" max="15865" width="4.85546875" style="2" customWidth="1"/>
    <col min="15866" max="15866" width="73.28515625" style="2" customWidth="1"/>
    <col min="15867" max="15867" width="51.28515625" style="2" customWidth="1"/>
    <col min="15868" max="15868" width="22.140625" style="2" customWidth="1"/>
    <col min="15869" max="15869" width="40.7109375" style="2" customWidth="1"/>
    <col min="15870" max="15870" width="27.28515625" style="2" customWidth="1"/>
    <col min="15871" max="16120" width="36.85546875" style="2"/>
    <col min="16121" max="16121" width="4.85546875" style="2" customWidth="1"/>
    <col min="16122" max="16122" width="73.28515625" style="2" customWidth="1"/>
    <col min="16123" max="16123" width="51.28515625" style="2" customWidth="1"/>
    <col min="16124" max="16124" width="22.140625" style="2" customWidth="1"/>
    <col min="16125" max="16125" width="40.7109375" style="2" customWidth="1"/>
    <col min="16126" max="16126" width="27.28515625" style="2" customWidth="1"/>
    <col min="16127" max="16384" width="36.85546875" style="2"/>
  </cols>
  <sheetData>
    <row r="1" spans="1:5" x14ac:dyDescent="0.2">
      <c r="B1" s="1"/>
    </row>
    <row r="2" spans="1:5" ht="18" x14ac:dyDescent="0.2">
      <c r="B2" s="3" t="s">
        <v>0</v>
      </c>
      <c r="C2" s="4"/>
    </row>
    <row r="3" spans="1:5" ht="18" x14ac:dyDescent="0.2">
      <c r="B3" s="3" t="s">
        <v>1</v>
      </c>
      <c r="C3" s="4"/>
    </row>
    <row r="4" spans="1:5" ht="18" x14ac:dyDescent="0.2">
      <c r="B4" s="5"/>
      <c r="C4" s="6"/>
    </row>
    <row r="5" spans="1:5" s="8" customFormat="1" ht="23.25" customHeight="1" x14ac:dyDescent="0.25">
      <c r="A5" s="855"/>
      <c r="B5" s="7" t="s">
        <v>2</v>
      </c>
      <c r="C5" s="7" t="s">
        <v>3</v>
      </c>
      <c r="D5" s="855" t="s">
        <v>739</v>
      </c>
      <c r="E5" s="855" t="s">
        <v>4</v>
      </c>
    </row>
    <row r="6" spans="1:5" s="8" customFormat="1" ht="18.75" customHeight="1" thickBot="1" x14ac:dyDescent="0.3">
      <c r="A6" s="866" t="s">
        <v>5</v>
      </c>
      <c r="B6" s="866"/>
      <c r="C6" s="866"/>
      <c r="D6" s="866"/>
      <c r="E6" s="866"/>
    </row>
    <row r="7" spans="1:5" s="8" customFormat="1" ht="18.75" customHeight="1" thickBot="1" x14ac:dyDescent="0.3">
      <c r="A7" s="867">
        <v>3.1</v>
      </c>
      <c r="B7" s="867" t="s">
        <v>740</v>
      </c>
      <c r="C7" s="868" t="s">
        <v>741</v>
      </c>
      <c r="D7" s="856"/>
      <c r="E7" s="859" t="s">
        <v>673</v>
      </c>
    </row>
    <row r="8" spans="1:5" s="8" customFormat="1" ht="18.75" customHeight="1" thickBot="1" x14ac:dyDescent="0.3">
      <c r="A8" s="867" t="s">
        <v>874</v>
      </c>
      <c r="B8" s="867" t="s">
        <v>742</v>
      </c>
      <c r="C8" s="868"/>
      <c r="D8" s="856"/>
      <c r="E8" s="859" t="s">
        <v>872</v>
      </c>
    </row>
    <row r="9" spans="1:5" s="8" customFormat="1" ht="18.75" customHeight="1" thickBot="1" x14ac:dyDescent="0.3">
      <c r="A9" s="867" t="s">
        <v>875</v>
      </c>
      <c r="B9" s="867" t="s">
        <v>876</v>
      </c>
      <c r="C9" s="868"/>
      <c r="D9" s="856"/>
      <c r="E9" s="859" t="s">
        <v>873</v>
      </c>
    </row>
    <row r="10" spans="1:5" s="8" customFormat="1" ht="18.75" customHeight="1" thickBot="1" x14ac:dyDescent="0.3">
      <c r="A10" s="867">
        <v>3.3</v>
      </c>
      <c r="B10" s="867" t="s">
        <v>743</v>
      </c>
      <c r="C10" s="127" t="s">
        <v>744</v>
      </c>
      <c r="D10" s="856"/>
      <c r="E10" s="859" t="s">
        <v>253</v>
      </c>
    </row>
    <row r="11" spans="1:5" s="8" customFormat="1" ht="18.75" customHeight="1" thickBot="1" x14ac:dyDescent="0.3">
      <c r="A11" s="867" t="s">
        <v>877</v>
      </c>
      <c r="B11" s="867" t="s">
        <v>879</v>
      </c>
      <c r="C11" s="127" t="s">
        <v>15</v>
      </c>
      <c r="D11" s="856"/>
      <c r="E11" s="859" t="s">
        <v>276</v>
      </c>
    </row>
    <row r="12" spans="1:5" s="8" customFormat="1" ht="18.75" customHeight="1" thickBot="1" x14ac:dyDescent="0.3">
      <c r="A12" s="867" t="s">
        <v>878</v>
      </c>
      <c r="B12" s="867" t="s">
        <v>880</v>
      </c>
      <c r="C12" s="127" t="s">
        <v>744</v>
      </c>
      <c r="D12" s="856"/>
      <c r="E12" s="859" t="s">
        <v>610</v>
      </c>
    </row>
    <row r="13" spans="1:5" s="8" customFormat="1" ht="33.75" customHeight="1" thickBot="1" x14ac:dyDescent="0.3">
      <c r="A13" s="867">
        <v>3.4</v>
      </c>
      <c r="B13" s="867" t="s">
        <v>745</v>
      </c>
      <c r="C13" s="127" t="s">
        <v>746</v>
      </c>
      <c r="D13" s="856"/>
      <c r="E13" s="859" t="s">
        <v>611</v>
      </c>
    </row>
    <row r="14" spans="1:5" s="8" customFormat="1" ht="18.75" customHeight="1" thickBot="1" x14ac:dyDescent="0.3">
      <c r="A14" s="867">
        <v>3.5</v>
      </c>
      <c r="B14" s="867" t="s">
        <v>747</v>
      </c>
      <c r="C14" s="868" t="s">
        <v>744</v>
      </c>
      <c r="D14" s="856"/>
      <c r="E14" s="859" t="s">
        <v>614</v>
      </c>
    </row>
    <row r="15" spans="1:5" s="8" customFormat="1" ht="15.75" thickBot="1" x14ac:dyDescent="0.3">
      <c r="A15" s="354">
        <v>3.6</v>
      </c>
      <c r="B15" s="869" t="s">
        <v>748</v>
      </c>
      <c r="C15" s="868"/>
      <c r="D15" s="857"/>
      <c r="E15" s="859" t="s">
        <v>615</v>
      </c>
    </row>
    <row r="16" spans="1:5" s="8" customFormat="1" ht="15.75" thickBot="1" x14ac:dyDescent="0.3">
      <c r="A16" s="354">
        <v>3.7</v>
      </c>
      <c r="B16" s="869" t="s">
        <v>749</v>
      </c>
      <c r="C16" s="868"/>
      <c r="D16" s="857"/>
      <c r="E16" s="859" t="s">
        <v>616</v>
      </c>
    </row>
    <row r="17" spans="1:5" s="8" customFormat="1" ht="15.75" customHeight="1" thickBot="1" x14ac:dyDescent="0.3">
      <c r="A17" s="354">
        <v>3.8</v>
      </c>
      <c r="B17" s="869" t="s">
        <v>750</v>
      </c>
      <c r="C17" s="868"/>
      <c r="D17" s="857"/>
      <c r="E17" s="859" t="s">
        <v>617</v>
      </c>
    </row>
    <row r="18" spans="1:5" s="8" customFormat="1" ht="15.75" customHeight="1" thickBot="1" x14ac:dyDescent="0.3">
      <c r="A18" s="354">
        <v>3.9</v>
      </c>
      <c r="B18" s="869" t="s">
        <v>751</v>
      </c>
      <c r="C18" s="868"/>
      <c r="D18" s="857"/>
      <c r="E18" s="859" t="s">
        <v>618</v>
      </c>
    </row>
    <row r="19" spans="1:5" s="8" customFormat="1" ht="15.75" thickBot="1" x14ac:dyDescent="0.3">
      <c r="A19" s="869" t="s">
        <v>881</v>
      </c>
      <c r="B19" s="869" t="s">
        <v>884</v>
      </c>
      <c r="C19" s="868"/>
      <c r="D19" s="857"/>
      <c r="E19" s="859" t="s">
        <v>619</v>
      </c>
    </row>
    <row r="20" spans="1:5" s="8" customFormat="1" ht="15.75" thickBot="1" x14ac:dyDescent="0.3">
      <c r="A20" s="869" t="s">
        <v>882</v>
      </c>
      <c r="B20" s="869" t="s">
        <v>885</v>
      </c>
      <c r="C20" s="870"/>
      <c r="D20" s="857"/>
      <c r="E20" s="859" t="s">
        <v>620</v>
      </c>
    </row>
    <row r="21" spans="1:5" s="8" customFormat="1" ht="15.75" thickBot="1" x14ac:dyDescent="0.3">
      <c r="A21" s="869" t="s">
        <v>883</v>
      </c>
      <c r="B21" s="869" t="s">
        <v>855</v>
      </c>
      <c r="C21" s="870"/>
      <c r="D21" s="857"/>
      <c r="E21" s="859" t="s">
        <v>621</v>
      </c>
    </row>
    <row r="22" spans="1:5" s="8" customFormat="1" ht="30.75" thickBot="1" x14ac:dyDescent="0.3">
      <c r="A22" s="869" t="s">
        <v>886</v>
      </c>
      <c r="B22" s="869" t="s">
        <v>752</v>
      </c>
      <c r="C22" s="868" t="s">
        <v>741</v>
      </c>
      <c r="D22" s="857"/>
      <c r="E22" s="859" t="s">
        <v>649</v>
      </c>
    </row>
    <row r="23" spans="1:5" s="8" customFormat="1" ht="30.75" thickBot="1" x14ac:dyDescent="0.3">
      <c r="A23" s="869" t="s">
        <v>887</v>
      </c>
      <c r="B23" s="869" t="s">
        <v>889</v>
      </c>
      <c r="C23" s="868"/>
      <c r="D23" s="857"/>
      <c r="E23" s="859" t="s">
        <v>650</v>
      </c>
    </row>
    <row r="24" spans="1:5" s="8" customFormat="1" ht="15" x14ac:dyDescent="0.25">
      <c r="A24" s="869" t="s">
        <v>888</v>
      </c>
      <c r="B24" s="869" t="s">
        <v>890</v>
      </c>
      <c r="C24" s="868"/>
      <c r="D24" s="857"/>
      <c r="E24" s="859" t="s">
        <v>651</v>
      </c>
    </row>
    <row r="25" spans="1:5" s="8" customFormat="1" ht="18" customHeight="1" thickBot="1" x14ac:dyDescent="0.3">
      <c r="A25" s="872" t="s">
        <v>8</v>
      </c>
      <c r="B25" s="872"/>
      <c r="C25" s="872"/>
      <c r="D25" s="872"/>
      <c r="E25" s="872"/>
    </row>
    <row r="26" spans="1:5" s="8" customFormat="1" ht="15.75" thickBot="1" x14ac:dyDescent="0.3">
      <c r="A26" s="873" t="s">
        <v>891</v>
      </c>
      <c r="B26" s="873" t="s">
        <v>896</v>
      </c>
      <c r="C26" s="868" t="s">
        <v>741</v>
      </c>
      <c r="D26" s="856"/>
      <c r="E26" s="859" t="s">
        <v>622</v>
      </c>
    </row>
    <row r="27" spans="1:5" s="8" customFormat="1" ht="15.75" thickBot="1" x14ac:dyDescent="0.3">
      <c r="A27" s="873" t="s">
        <v>892</v>
      </c>
      <c r="B27" s="873" t="s">
        <v>897</v>
      </c>
      <c r="C27" s="868"/>
      <c r="D27" s="856"/>
      <c r="E27" s="859" t="s">
        <v>623</v>
      </c>
    </row>
    <row r="28" spans="1:5" s="8" customFormat="1" ht="15.75" thickBot="1" x14ac:dyDescent="0.3">
      <c r="A28" s="873" t="s">
        <v>893</v>
      </c>
      <c r="B28" s="873" t="s">
        <v>898</v>
      </c>
      <c r="C28" s="868"/>
      <c r="D28" s="856"/>
      <c r="E28" s="859" t="s">
        <v>624</v>
      </c>
    </row>
    <row r="29" spans="1:5" s="8" customFormat="1" ht="15.75" thickBot="1" x14ac:dyDescent="0.3">
      <c r="A29" s="873" t="s">
        <v>894</v>
      </c>
      <c r="B29" s="873" t="s">
        <v>899</v>
      </c>
      <c r="C29" s="868"/>
      <c r="D29" s="856"/>
      <c r="E29" s="859" t="s">
        <v>625</v>
      </c>
    </row>
    <row r="30" spans="1:5" s="8" customFormat="1" ht="15.75" thickBot="1" x14ac:dyDescent="0.3">
      <c r="A30" s="873" t="s">
        <v>895</v>
      </c>
      <c r="B30" s="873" t="s">
        <v>900</v>
      </c>
      <c r="C30" s="868"/>
      <c r="D30" s="856"/>
      <c r="E30" s="859" t="s">
        <v>679</v>
      </c>
    </row>
    <row r="31" spans="1:5" s="8" customFormat="1" ht="15.75" thickBot="1" x14ac:dyDescent="0.3">
      <c r="A31" s="867">
        <v>3.13</v>
      </c>
      <c r="B31" s="869" t="s">
        <v>758</v>
      </c>
      <c r="C31" s="868" t="s">
        <v>746</v>
      </c>
      <c r="D31" s="858"/>
      <c r="E31" s="859" t="s">
        <v>627</v>
      </c>
    </row>
    <row r="32" spans="1:5" ht="15.75" thickBot="1" x14ac:dyDescent="0.25">
      <c r="A32" s="867">
        <v>3.14</v>
      </c>
      <c r="B32" s="869" t="s">
        <v>759</v>
      </c>
      <c r="C32" s="868"/>
      <c r="D32" s="858"/>
      <c r="E32" s="859" t="s">
        <v>628</v>
      </c>
    </row>
    <row r="33" spans="1:5" ht="30.75" thickBot="1" x14ac:dyDescent="0.25">
      <c r="A33" s="867">
        <v>3.15</v>
      </c>
      <c r="B33" s="869" t="s">
        <v>753</v>
      </c>
      <c r="C33" s="874" t="s">
        <v>754</v>
      </c>
      <c r="D33" s="858"/>
      <c r="E33" s="859" t="s">
        <v>629</v>
      </c>
    </row>
    <row r="34" spans="1:5" ht="15.75" thickBot="1" x14ac:dyDescent="0.25">
      <c r="A34" s="873" t="s">
        <v>901</v>
      </c>
      <c r="B34" s="869" t="s">
        <v>760</v>
      </c>
      <c r="C34" s="868" t="s">
        <v>746</v>
      </c>
      <c r="D34" s="858"/>
      <c r="E34" s="859" t="s">
        <v>630</v>
      </c>
    </row>
    <row r="35" spans="1:5" ht="15.75" thickBot="1" x14ac:dyDescent="0.25">
      <c r="A35" s="873" t="s">
        <v>902</v>
      </c>
      <c r="B35" s="869" t="s">
        <v>903</v>
      </c>
      <c r="C35" s="868"/>
      <c r="D35" s="858"/>
      <c r="E35" s="859" t="s">
        <v>647</v>
      </c>
    </row>
    <row r="36" spans="1:5" ht="15.75" thickBot="1" x14ac:dyDescent="0.25">
      <c r="A36" s="873" t="s">
        <v>904</v>
      </c>
      <c r="B36" s="869" t="s">
        <v>921</v>
      </c>
      <c r="C36" s="868"/>
      <c r="D36" s="858"/>
      <c r="E36" s="859" t="s">
        <v>631</v>
      </c>
    </row>
    <row r="37" spans="1:5" ht="29.25" thickBot="1" x14ac:dyDescent="0.25">
      <c r="A37" s="873" t="s">
        <v>905</v>
      </c>
      <c r="B37" s="869" t="s">
        <v>922</v>
      </c>
      <c r="C37" s="868"/>
      <c r="D37" s="858"/>
      <c r="E37" s="859" t="s">
        <v>632</v>
      </c>
    </row>
    <row r="38" spans="1:5" ht="15.75" thickBot="1" x14ac:dyDescent="0.25">
      <c r="A38" s="873" t="s">
        <v>906</v>
      </c>
      <c r="B38" s="869" t="s">
        <v>761</v>
      </c>
      <c r="C38" s="868"/>
      <c r="D38" s="858"/>
      <c r="E38" s="859" t="s">
        <v>633</v>
      </c>
    </row>
    <row r="39" spans="1:5" ht="15.75" thickBot="1" x14ac:dyDescent="0.25">
      <c r="A39" s="873" t="s">
        <v>907</v>
      </c>
      <c r="B39" s="869" t="s">
        <v>923</v>
      </c>
      <c r="C39" s="868"/>
      <c r="D39" s="858"/>
      <c r="E39" s="859" t="s">
        <v>634</v>
      </c>
    </row>
    <row r="40" spans="1:5" ht="15.75" thickBot="1" x14ac:dyDescent="0.25">
      <c r="A40" s="867">
        <v>3.19</v>
      </c>
      <c r="B40" s="869" t="s">
        <v>762</v>
      </c>
      <c r="C40" s="868"/>
      <c r="D40" s="858"/>
      <c r="E40" s="859" t="s">
        <v>635</v>
      </c>
    </row>
    <row r="41" spans="1:5" ht="15.75" thickBot="1" x14ac:dyDescent="0.25">
      <c r="A41" s="867">
        <v>3.2</v>
      </c>
      <c r="B41" s="869" t="s">
        <v>763</v>
      </c>
      <c r="C41" s="868"/>
      <c r="D41" s="858"/>
      <c r="E41" s="859" t="s">
        <v>636</v>
      </c>
    </row>
    <row r="42" spans="1:5" ht="15.75" thickBot="1" x14ac:dyDescent="0.25">
      <c r="A42" s="867">
        <v>3.21</v>
      </c>
      <c r="B42" s="869" t="s">
        <v>9</v>
      </c>
      <c r="C42" s="868"/>
      <c r="D42" s="858"/>
      <c r="E42" s="859" t="s">
        <v>637</v>
      </c>
    </row>
    <row r="43" spans="1:5" ht="15.75" thickBot="1" x14ac:dyDescent="0.25">
      <c r="A43" s="867" t="s">
        <v>908</v>
      </c>
      <c r="B43" s="869" t="s">
        <v>924</v>
      </c>
      <c r="C43" s="868"/>
      <c r="D43" s="858"/>
      <c r="E43" s="859" t="s">
        <v>638</v>
      </c>
    </row>
    <row r="44" spans="1:5" ht="15.75" thickBot="1" x14ac:dyDescent="0.25">
      <c r="A44" s="867" t="s">
        <v>909</v>
      </c>
      <c r="B44" s="869" t="s">
        <v>925</v>
      </c>
      <c r="C44" s="868"/>
      <c r="D44" s="858"/>
      <c r="E44" s="859" t="s">
        <v>639</v>
      </c>
    </row>
    <row r="45" spans="1:5" ht="15.75" thickBot="1" x14ac:dyDescent="0.25">
      <c r="A45" s="867" t="s">
        <v>910</v>
      </c>
      <c r="B45" s="869" t="s">
        <v>926</v>
      </c>
      <c r="C45" s="868" t="s">
        <v>930</v>
      </c>
      <c r="D45" s="858"/>
      <c r="E45" s="859" t="s">
        <v>640</v>
      </c>
    </row>
    <row r="46" spans="1:5" ht="15.75" thickBot="1" x14ac:dyDescent="0.25">
      <c r="A46" s="867" t="s">
        <v>911</v>
      </c>
      <c r="B46" s="869" t="s">
        <v>927</v>
      </c>
      <c r="C46" s="868"/>
      <c r="D46" s="858"/>
      <c r="E46" s="859" t="s">
        <v>648</v>
      </c>
    </row>
    <row r="47" spans="1:5" ht="15.75" thickBot="1" x14ac:dyDescent="0.25">
      <c r="A47" s="867" t="s">
        <v>912</v>
      </c>
      <c r="B47" s="869" t="s">
        <v>928</v>
      </c>
      <c r="C47" s="868"/>
      <c r="D47" s="858"/>
      <c r="E47" s="859" t="s">
        <v>737</v>
      </c>
    </row>
    <row r="48" spans="1:5" ht="15.75" thickBot="1" x14ac:dyDescent="0.25">
      <c r="A48" s="867" t="s">
        <v>913</v>
      </c>
      <c r="B48" s="869" t="s">
        <v>929</v>
      </c>
      <c r="C48" s="868"/>
      <c r="D48" s="858"/>
      <c r="E48" s="859" t="s">
        <v>738</v>
      </c>
    </row>
    <row r="49" spans="1:5" ht="15.75" thickBot="1" x14ac:dyDescent="0.25">
      <c r="A49" s="867" t="s">
        <v>914</v>
      </c>
      <c r="B49" s="869" t="s">
        <v>755</v>
      </c>
      <c r="C49" s="870" t="s">
        <v>931</v>
      </c>
      <c r="D49" s="858"/>
      <c r="E49" s="859" t="s">
        <v>641</v>
      </c>
    </row>
    <row r="50" spans="1:5" ht="15.75" thickBot="1" x14ac:dyDescent="0.25">
      <c r="A50" s="867" t="s">
        <v>915</v>
      </c>
      <c r="B50" s="869" t="s">
        <v>933</v>
      </c>
      <c r="C50" s="868" t="s">
        <v>932</v>
      </c>
      <c r="D50" s="858"/>
      <c r="E50" s="859" t="s">
        <v>642</v>
      </c>
    </row>
    <row r="51" spans="1:5" ht="15.75" thickBot="1" x14ac:dyDescent="0.25">
      <c r="A51" s="867" t="s">
        <v>916</v>
      </c>
      <c r="B51" s="869" t="s">
        <v>934</v>
      </c>
      <c r="C51" s="868"/>
      <c r="D51" s="858"/>
      <c r="E51" s="859" t="s">
        <v>736</v>
      </c>
    </row>
    <row r="52" spans="1:5" ht="15.75" thickBot="1" x14ac:dyDescent="0.25">
      <c r="A52" s="867" t="s">
        <v>917</v>
      </c>
      <c r="B52" s="869" t="s">
        <v>756</v>
      </c>
      <c r="C52" s="868" t="s">
        <v>741</v>
      </c>
      <c r="D52" s="858"/>
      <c r="E52" s="859" t="s">
        <v>643</v>
      </c>
    </row>
    <row r="53" spans="1:5" ht="15.75" thickBot="1" x14ac:dyDescent="0.25">
      <c r="A53" s="867" t="s">
        <v>918</v>
      </c>
      <c r="B53" s="869" t="s">
        <v>935</v>
      </c>
      <c r="C53" s="868"/>
      <c r="D53" s="858"/>
      <c r="E53" s="859" t="s">
        <v>644</v>
      </c>
    </row>
    <row r="54" spans="1:5" ht="15.75" thickBot="1" x14ac:dyDescent="0.25">
      <c r="A54" s="867" t="s">
        <v>919</v>
      </c>
      <c r="B54" s="869" t="s">
        <v>936</v>
      </c>
      <c r="C54" s="868"/>
      <c r="D54" s="858"/>
      <c r="E54" s="859" t="s">
        <v>677</v>
      </c>
    </row>
    <row r="55" spans="1:5" ht="15.75" thickBot="1" x14ac:dyDescent="0.25">
      <c r="A55" s="867" t="s">
        <v>920</v>
      </c>
      <c r="B55" s="869" t="s">
        <v>937</v>
      </c>
      <c r="C55" s="868"/>
      <c r="D55" s="858"/>
      <c r="E55" s="859" t="s">
        <v>678</v>
      </c>
    </row>
    <row r="56" spans="1:5" ht="15" x14ac:dyDescent="0.2">
      <c r="A56" s="867">
        <v>3.25</v>
      </c>
      <c r="B56" s="869" t="s">
        <v>757</v>
      </c>
      <c r="C56" s="868"/>
      <c r="D56" s="858"/>
      <c r="E56" s="859" t="s">
        <v>646</v>
      </c>
    </row>
    <row r="57" spans="1:5" ht="15" thickBot="1" x14ac:dyDescent="0.25">
      <c r="A57" s="872" t="s">
        <v>10</v>
      </c>
      <c r="B57" s="872"/>
      <c r="C57" s="872"/>
      <c r="D57" s="872"/>
      <c r="E57" s="872"/>
    </row>
    <row r="58" spans="1:5" ht="18.75" customHeight="1" thickBot="1" x14ac:dyDescent="0.25">
      <c r="A58" s="867" t="s">
        <v>938</v>
      </c>
      <c r="B58" s="873" t="s">
        <v>941</v>
      </c>
      <c r="C58" s="868" t="s">
        <v>764</v>
      </c>
      <c r="D58" s="856"/>
      <c r="E58" s="859" t="s">
        <v>652</v>
      </c>
    </row>
    <row r="59" spans="1:5" ht="18.75" customHeight="1" thickBot="1" x14ac:dyDescent="0.25">
      <c r="A59" s="867" t="s">
        <v>939</v>
      </c>
      <c r="B59" s="873" t="s">
        <v>942</v>
      </c>
      <c r="C59" s="868"/>
      <c r="D59" s="856"/>
      <c r="E59" s="859" t="s">
        <v>653</v>
      </c>
    </row>
    <row r="60" spans="1:5" ht="31.5" customHeight="1" thickBot="1" x14ac:dyDescent="0.25">
      <c r="A60" s="867">
        <v>3.27</v>
      </c>
      <c r="B60" s="873" t="s">
        <v>767</v>
      </c>
      <c r="C60" s="868"/>
      <c r="D60" s="856"/>
      <c r="E60" s="859" t="s">
        <v>654</v>
      </c>
    </row>
    <row r="61" spans="1:5" ht="36.75" customHeight="1" thickBot="1" x14ac:dyDescent="0.25">
      <c r="A61" s="867">
        <v>3.28</v>
      </c>
      <c r="B61" s="873" t="s">
        <v>766</v>
      </c>
      <c r="C61" s="127" t="s">
        <v>765</v>
      </c>
      <c r="D61" s="856"/>
      <c r="E61" s="859" t="s">
        <v>655</v>
      </c>
    </row>
    <row r="62" spans="1:5" ht="15.75" thickBot="1" x14ac:dyDescent="0.25">
      <c r="A62" s="867">
        <v>3.29</v>
      </c>
      <c r="B62" s="873" t="s">
        <v>766</v>
      </c>
      <c r="C62" s="868" t="s">
        <v>764</v>
      </c>
      <c r="D62" s="856"/>
      <c r="E62" s="859" t="s">
        <v>656</v>
      </c>
    </row>
    <row r="63" spans="1:5" ht="15.75" thickBot="1" x14ac:dyDescent="0.25">
      <c r="A63" s="867">
        <v>3.3</v>
      </c>
      <c r="B63" s="873" t="s">
        <v>766</v>
      </c>
      <c r="C63" s="868"/>
      <c r="D63" s="856"/>
      <c r="E63" s="859" t="s">
        <v>716</v>
      </c>
    </row>
    <row r="64" spans="1:5" ht="15.75" thickBot="1" x14ac:dyDescent="0.25">
      <c r="A64" s="867">
        <v>3.31</v>
      </c>
      <c r="B64" s="873" t="s">
        <v>766</v>
      </c>
      <c r="C64" s="868"/>
      <c r="D64" s="856"/>
      <c r="E64" s="859" t="s">
        <v>717</v>
      </c>
    </row>
    <row r="65" spans="1:5" ht="30.75" thickBot="1" x14ac:dyDescent="0.25">
      <c r="A65" s="867" t="s">
        <v>940</v>
      </c>
      <c r="B65" s="44" t="s">
        <v>768</v>
      </c>
      <c r="C65" s="868"/>
      <c r="D65" s="856"/>
      <c r="E65" s="859" t="s">
        <v>657</v>
      </c>
    </row>
    <row r="66" spans="1:5" ht="30.75" thickBot="1" x14ac:dyDescent="0.25">
      <c r="A66" s="867" t="s">
        <v>943</v>
      </c>
      <c r="B66" s="44" t="s">
        <v>768</v>
      </c>
      <c r="C66" s="868"/>
      <c r="D66" s="856"/>
      <c r="E66" s="859" t="s">
        <v>659</v>
      </c>
    </row>
    <row r="67" spans="1:5" ht="15.75" thickBot="1" x14ac:dyDescent="0.25">
      <c r="A67" s="867">
        <v>3.33</v>
      </c>
      <c r="B67" s="873" t="s">
        <v>766</v>
      </c>
      <c r="C67" s="868"/>
      <c r="D67" s="856"/>
      <c r="E67" s="859" t="s">
        <v>658</v>
      </c>
    </row>
    <row r="68" spans="1:5" ht="15" x14ac:dyDescent="0.2">
      <c r="A68" s="867">
        <v>3.34</v>
      </c>
      <c r="B68" s="44" t="s">
        <v>769</v>
      </c>
      <c r="C68" s="868"/>
      <c r="D68" s="856"/>
      <c r="E68" s="859" t="s">
        <v>666</v>
      </c>
    </row>
    <row r="69" spans="1:5" ht="18" customHeight="1" thickBot="1" x14ac:dyDescent="0.25">
      <c r="A69" s="872" t="s">
        <v>11</v>
      </c>
      <c r="B69" s="872"/>
      <c r="C69" s="872"/>
      <c r="D69" s="872"/>
      <c r="E69" s="872"/>
    </row>
    <row r="70" spans="1:5" ht="15.75" thickBot="1" x14ac:dyDescent="0.25">
      <c r="A70" s="44" t="s">
        <v>944</v>
      </c>
      <c r="B70" s="44" t="s">
        <v>12</v>
      </c>
      <c r="C70" s="875" t="s">
        <v>15</v>
      </c>
      <c r="D70" s="856"/>
      <c r="E70" s="859" t="s">
        <v>774</v>
      </c>
    </row>
    <row r="71" spans="1:5" ht="15.75" thickBot="1" x14ac:dyDescent="0.25">
      <c r="A71" s="44" t="s">
        <v>945</v>
      </c>
      <c r="B71" s="44" t="s">
        <v>12</v>
      </c>
      <c r="C71" s="875"/>
      <c r="D71" s="856"/>
      <c r="E71" s="859" t="s">
        <v>775</v>
      </c>
    </row>
    <row r="72" spans="1:5" ht="15.75" thickBot="1" x14ac:dyDescent="0.25">
      <c r="A72" s="44" t="s">
        <v>946</v>
      </c>
      <c r="B72" s="44" t="s">
        <v>12</v>
      </c>
      <c r="C72" s="875"/>
      <c r="D72" s="856"/>
      <c r="E72" s="859" t="s">
        <v>776</v>
      </c>
    </row>
    <row r="73" spans="1:5" ht="15.75" thickBot="1" x14ac:dyDescent="0.25">
      <c r="A73" s="44" t="s">
        <v>947</v>
      </c>
      <c r="B73" s="44" t="s">
        <v>12</v>
      </c>
      <c r="C73" s="875"/>
      <c r="D73" s="856"/>
      <c r="E73" s="859" t="s">
        <v>777</v>
      </c>
    </row>
    <row r="74" spans="1:5" ht="15.75" thickBot="1" x14ac:dyDescent="0.25">
      <c r="A74" s="44" t="s">
        <v>948</v>
      </c>
      <c r="B74" s="44" t="s">
        <v>12</v>
      </c>
      <c r="C74" s="875"/>
      <c r="D74" s="856"/>
      <c r="E74" s="859" t="s">
        <v>778</v>
      </c>
    </row>
    <row r="75" spans="1:5" ht="15.75" thickBot="1" x14ac:dyDescent="0.25">
      <c r="A75" s="876">
        <v>3.42</v>
      </c>
      <c r="B75" s="44" t="s">
        <v>12</v>
      </c>
      <c r="C75" s="875"/>
      <c r="D75" s="856"/>
      <c r="E75" s="859" t="s">
        <v>779</v>
      </c>
    </row>
    <row r="76" spans="1:5" ht="15.75" thickBot="1" x14ac:dyDescent="0.25">
      <c r="A76" s="876">
        <v>3.43</v>
      </c>
      <c r="B76" s="44" t="s">
        <v>12</v>
      </c>
      <c r="C76" s="875"/>
      <c r="D76" s="856"/>
      <c r="E76" s="859" t="s">
        <v>780</v>
      </c>
    </row>
    <row r="77" spans="1:5" ht="15.75" thickBot="1" x14ac:dyDescent="0.25">
      <c r="A77" s="876">
        <v>3.44</v>
      </c>
      <c r="B77" s="44" t="s">
        <v>12</v>
      </c>
      <c r="C77" s="875"/>
      <c r="D77" s="856"/>
      <c r="E77" s="859" t="s">
        <v>781</v>
      </c>
    </row>
    <row r="78" spans="1:5" ht="15.75" thickBot="1" x14ac:dyDescent="0.25">
      <c r="A78" s="44" t="s">
        <v>949</v>
      </c>
      <c r="B78" s="44" t="s">
        <v>770</v>
      </c>
      <c r="C78" s="875" t="s">
        <v>746</v>
      </c>
      <c r="D78" s="856"/>
      <c r="E78" s="859" t="s">
        <v>782</v>
      </c>
    </row>
    <row r="79" spans="1:5" ht="15.75" thickBot="1" x14ac:dyDescent="0.25">
      <c r="A79" s="44" t="s">
        <v>950</v>
      </c>
      <c r="B79" s="44" t="s">
        <v>770</v>
      </c>
      <c r="C79" s="875"/>
      <c r="D79" s="856"/>
      <c r="E79" s="859" t="s">
        <v>783</v>
      </c>
    </row>
    <row r="80" spans="1:5" ht="15.75" thickBot="1" x14ac:dyDescent="0.25">
      <c r="A80" s="876">
        <v>3.46</v>
      </c>
      <c r="B80" s="44" t="s">
        <v>755</v>
      </c>
      <c r="C80" s="877" t="s">
        <v>772</v>
      </c>
      <c r="D80" s="856"/>
      <c r="E80" s="859" t="s">
        <v>784</v>
      </c>
    </row>
    <row r="81" spans="1:5" ht="15.75" thickBot="1" x14ac:dyDescent="0.25">
      <c r="A81" s="44" t="s">
        <v>951</v>
      </c>
      <c r="B81" s="44" t="s">
        <v>771</v>
      </c>
      <c r="C81" s="875" t="s">
        <v>773</v>
      </c>
      <c r="D81" s="856"/>
      <c r="E81" s="859" t="s">
        <v>785</v>
      </c>
    </row>
    <row r="82" spans="1:5" ht="30.75" thickBot="1" x14ac:dyDescent="0.25">
      <c r="A82" s="44" t="s">
        <v>952</v>
      </c>
      <c r="B82" s="44" t="s">
        <v>771</v>
      </c>
      <c r="C82" s="875"/>
      <c r="D82" s="856"/>
      <c r="E82" s="859" t="s">
        <v>786</v>
      </c>
    </row>
    <row r="83" spans="1:5" ht="15.75" thickBot="1" x14ac:dyDescent="0.25">
      <c r="A83" s="876">
        <v>3.48</v>
      </c>
      <c r="B83" s="869" t="s">
        <v>9</v>
      </c>
      <c r="C83" s="875"/>
      <c r="D83" s="856"/>
      <c r="E83" s="859" t="s">
        <v>787</v>
      </c>
    </row>
    <row r="84" spans="1:5" ht="15.75" thickBot="1" x14ac:dyDescent="0.25">
      <c r="A84" s="44" t="s">
        <v>953</v>
      </c>
      <c r="B84" s="873" t="s">
        <v>767</v>
      </c>
      <c r="C84" s="875" t="s">
        <v>764</v>
      </c>
      <c r="D84" s="856"/>
      <c r="E84" s="859" t="s">
        <v>788</v>
      </c>
    </row>
    <row r="85" spans="1:5" ht="15.75" customHeight="1" thickBot="1" x14ac:dyDescent="0.25">
      <c r="A85" s="44" t="s">
        <v>954</v>
      </c>
      <c r="B85" s="873" t="s">
        <v>767</v>
      </c>
      <c r="C85" s="875"/>
      <c r="D85" s="856"/>
      <c r="E85" s="859" t="s">
        <v>789</v>
      </c>
    </row>
    <row r="86" spans="1:5" ht="15.75" thickBot="1" x14ac:dyDescent="0.25">
      <c r="A86" s="44" t="s">
        <v>955</v>
      </c>
      <c r="B86" s="873" t="s">
        <v>767</v>
      </c>
      <c r="C86" s="875"/>
      <c r="D86" s="856"/>
      <c r="E86" s="859" t="s">
        <v>790</v>
      </c>
    </row>
    <row r="87" spans="1:5" ht="15" x14ac:dyDescent="0.2">
      <c r="A87" s="44" t="s">
        <v>956</v>
      </c>
      <c r="B87" s="44" t="s">
        <v>769</v>
      </c>
      <c r="C87" s="875"/>
      <c r="D87" s="856"/>
      <c r="E87" s="859" t="s">
        <v>791</v>
      </c>
    </row>
    <row r="88" spans="1:5" ht="18.75" customHeight="1" thickBot="1" x14ac:dyDescent="0.25">
      <c r="A88" s="872" t="s">
        <v>13</v>
      </c>
      <c r="B88" s="872"/>
      <c r="C88" s="872"/>
      <c r="D88" s="872"/>
      <c r="E88" s="872"/>
    </row>
    <row r="89" spans="1:5" ht="34.5" customHeight="1" thickBot="1" x14ac:dyDescent="0.25">
      <c r="A89" s="867">
        <v>3.5</v>
      </c>
      <c r="B89" s="867" t="s">
        <v>845</v>
      </c>
      <c r="C89" s="127" t="s">
        <v>744</v>
      </c>
      <c r="D89" s="856"/>
      <c r="E89" s="859" t="s">
        <v>792</v>
      </c>
    </row>
    <row r="90" spans="1:5" ht="29.25" customHeight="1" thickBot="1" x14ac:dyDescent="0.25">
      <c r="A90" s="867">
        <v>3.51</v>
      </c>
      <c r="B90" s="867" t="s">
        <v>845</v>
      </c>
      <c r="C90" s="868" t="s">
        <v>846</v>
      </c>
      <c r="D90" s="856"/>
      <c r="E90" s="859" t="s">
        <v>793</v>
      </c>
    </row>
    <row r="91" spans="1:5" ht="18.75" customHeight="1" thickBot="1" x14ac:dyDescent="0.25">
      <c r="A91" s="867">
        <v>3.52</v>
      </c>
      <c r="B91" s="867" t="s">
        <v>845</v>
      </c>
      <c r="C91" s="868"/>
      <c r="D91" s="856"/>
      <c r="E91" s="859" t="s">
        <v>794</v>
      </c>
    </row>
    <row r="92" spans="1:5" ht="30.75" customHeight="1" thickBot="1" x14ac:dyDescent="0.25">
      <c r="A92" s="867" t="s">
        <v>957</v>
      </c>
      <c r="B92" s="867" t="s">
        <v>847</v>
      </c>
      <c r="C92" s="868" t="s">
        <v>848</v>
      </c>
      <c r="D92" s="856"/>
      <c r="E92" s="859" t="s">
        <v>795</v>
      </c>
    </row>
    <row r="93" spans="1:5" ht="30.75" customHeight="1" thickBot="1" x14ac:dyDescent="0.25">
      <c r="A93" s="867" t="s">
        <v>958</v>
      </c>
      <c r="B93" s="867" t="s">
        <v>845</v>
      </c>
      <c r="C93" s="868"/>
      <c r="D93" s="856"/>
      <c r="E93" s="859" t="s">
        <v>796</v>
      </c>
    </row>
    <row r="94" spans="1:5" ht="18.75" customHeight="1" thickBot="1" x14ac:dyDescent="0.25">
      <c r="A94" s="867">
        <v>3.54</v>
      </c>
      <c r="B94" s="867" t="s">
        <v>845</v>
      </c>
      <c r="C94" s="868" t="s">
        <v>846</v>
      </c>
      <c r="D94" s="856"/>
      <c r="E94" s="859" t="s">
        <v>797</v>
      </c>
    </row>
    <row r="95" spans="1:5" ht="18.75" customHeight="1" thickBot="1" x14ac:dyDescent="0.25">
      <c r="A95" s="867">
        <v>3.55</v>
      </c>
      <c r="B95" s="867" t="s">
        <v>849</v>
      </c>
      <c r="C95" s="868"/>
      <c r="D95" s="856"/>
      <c r="E95" s="859" t="s">
        <v>798</v>
      </c>
    </row>
    <row r="96" spans="1:5" ht="18.75" customHeight="1" thickBot="1" x14ac:dyDescent="0.25">
      <c r="A96" s="867" t="s">
        <v>959</v>
      </c>
      <c r="B96" s="867" t="s">
        <v>849</v>
      </c>
      <c r="C96" s="868"/>
      <c r="D96" s="856"/>
      <c r="E96" s="859" t="s">
        <v>799</v>
      </c>
    </row>
    <row r="97" spans="1:7" ht="18.75" customHeight="1" thickBot="1" x14ac:dyDescent="0.25">
      <c r="A97" s="867" t="s">
        <v>960</v>
      </c>
      <c r="B97" s="867" t="s">
        <v>849</v>
      </c>
      <c r="C97" s="868"/>
      <c r="D97" s="856"/>
      <c r="E97" s="859" t="s">
        <v>800</v>
      </c>
    </row>
    <row r="98" spans="1:7" ht="33" customHeight="1" thickBot="1" x14ac:dyDescent="0.25">
      <c r="A98" s="867">
        <v>3.57</v>
      </c>
      <c r="B98" s="867" t="s">
        <v>851</v>
      </c>
      <c r="C98" s="127" t="s">
        <v>850</v>
      </c>
      <c r="D98" s="856"/>
      <c r="E98" s="859" t="s">
        <v>801</v>
      </c>
    </row>
    <row r="99" spans="1:7" ht="33" customHeight="1" thickBot="1" x14ac:dyDescent="0.25">
      <c r="A99" s="867" t="s">
        <v>961</v>
      </c>
      <c r="B99" s="867" t="s">
        <v>852</v>
      </c>
      <c r="C99" s="868" t="s">
        <v>741</v>
      </c>
      <c r="D99" s="856"/>
      <c r="E99" s="859" t="s">
        <v>802</v>
      </c>
    </row>
    <row r="100" spans="1:7" ht="33" customHeight="1" thickBot="1" x14ac:dyDescent="0.25">
      <c r="A100" s="867" t="s">
        <v>962</v>
      </c>
      <c r="B100" s="867" t="s">
        <v>852</v>
      </c>
      <c r="C100" s="868"/>
      <c r="D100" s="856"/>
      <c r="E100" s="859" t="s">
        <v>803</v>
      </c>
    </row>
    <row r="101" spans="1:7" ht="15.75" thickBot="1" x14ac:dyDescent="0.25">
      <c r="A101" s="867">
        <v>3.59</v>
      </c>
      <c r="B101" s="869" t="s">
        <v>853</v>
      </c>
      <c r="C101" s="868" t="s">
        <v>754</v>
      </c>
      <c r="D101" s="856"/>
      <c r="E101" s="859" t="s">
        <v>804</v>
      </c>
    </row>
    <row r="102" spans="1:7" ht="15.75" thickBot="1" x14ac:dyDescent="0.25">
      <c r="A102" s="867">
        <v>3.6</v>
      </c>
      <c r="B102" s="869" t="s">
        <v>853</v>
      </c>
      <c r="C102" s="868"/>
      <c r="D102" s="856"/>
      <c r="E102" s="859" t="s">
        <v>805</v>
      </c>
    </row>
    <row r="103" spans="1:7" ht="15.75" thickBot="1" x14ac:dyDescent="0.25">
      <c r="A103" s="867" t="s">
        <v>963</v>
      </c>
      <c r="B103" s="869" t="s">
        <v>853</v>
      </c>
      <c r="C103" s="868" t="s">
        <v>741</v>
      </c>
      <c r="D103" s="856"/>
      <c r="E103" s="859" t="s">
        <v>806</v>
      </c>
    </row>
    <row r="104" spans="1:7" ht="15.75" thickBot="1" x14ac:dyDescent="0.25">
      <c r="A104" s="867" t="s">
        <v>964</v>
      </c>
      <c r="B104" s="869" t="s">
        <v>853</v>
      </c>
      <c r="C104" s="878"/>
      <c r="D104" s="856"/>
      <c r="E104" s="859" t="s">
        <v>807</v>
      </c>
    </row>
    <row r="105" spans="1:7" ht="15.75" thickBot="1" x14ac:dyDescent="0.25">
      <c r="A105" s="867" t="s">
        <v>965</v>
      </c>
      <c r="B105" s="869" t="s">
        <v>853</v>
      </c>
      <c r="C105" s="879"/>
      <c r="D105" s="856"/>
      <c r="E105" s="859" t="s">
        <v>808</v>
      </c>
    </row>
    <row r="106" spans="1:7" ht="15.75" thickBot="1" x14ac:dyDescent="0.25">
      <c r="A106" s="867" t="s">
        <v>966</v>
      </c>
      <c r="B106" s="869" t="s">
        <v>853</v>
      </c>
      <c r="C106" s="880" t="s">
        <v>275</v>
      </c>
      <c r="D106" s="856"/>
      <c r="E106" s="859" t="s">
        <v>970</v>
      </c>
    </row>
    <row r="107" spans="1:7" ht="15.75" thickBot="1" x14ac:dyDescent="0.25">
      <c r="A107" s="867" t="s">
        <v>967</v>
      </c>
      <c r="B107" s="869" t="s">
        <v>853</v>
      </c>
      <c r="C107" s="868" t="s">
        <v>741</v>
      </c>
      <c r="D107" s="856"/>
      <c r="E107" s="859" t="s">
        <v>810</v>
      </c>
    </row>
    <row r="108" spans="1:7" ht="15.75" thickBot="1" x14ac:dyDescent="0.25">
      <c r="A108" s="867" t="s">
        <v>968</v>
      </c>
      <c r="B108" s="869" t="s">
        <v>853</v>
      </c>
      <c r="C108" s="878"/>
      <c r="D108" s="856"/>
      <c r="E108" s="859" t="s">
        <v>811</v>
      </c>
    </row>
    <row r="109" spans="1:7" ht="15.75" thickBot="1" x14ac:dyDescent="0.3">
      <c r="A109" s="867" t="s">
        <v>969</v>
      </c>
      <c r="B109" s="869" t="s">
        <v>853</v>
      </c>
      <c r="C109" s="878"/>
      <c r="D109" s="856"/>
      <c r="E109" s="859" t="s">
        <v>812</v>
      </c>
      <c r="F109" s="864"/>
      <c r="G109" s="864"/>
    </row>
    <row r="110" spans="1:7" s="860" customFormat="1" ht="15.75" thickBot="1" x14ac:dyDescent="0.25">
      <c r="A110" s="867" t="s">
        <v>971</v>
      </c>
      <c r="B110" s="869" t="s">
        <v>853</v>
      </c>
      <c r="C110" s="878"/>
      <c r="D110" s="856"/>
      <c r="E110" s="859" t="s">
        <v>813</v>
      </c>
    </row>
    <row r="111" spans="1:7" s="860" customFormat="1" ht="15.75" thickBot="1" x14ac:dyDescent="0.25">
      <c r="A111" s="867" t="s">
        <v>972</v>
      </c>
      <c r="B111" s="869" t="s">
        <v>853</v>
      </c>
      <c r="C111" s="878"/>
      <c r="D111" s="856"/>
      <c r="E111" s="859" t="s">
        <v>814</v>
      </c>
    </row>
    <row r="112" spans="1:7" s="860" customFormat="1" ht="15.75" thickBot="1" x14ac:dyDescent="0.25">
      <c r="A112" s="867" t="s">
        <v>973</v>
      </c>
      <c r="B112" s="869" t="s">
        <v>853</v>
      </c>
      <c r="C112" s="878"/>
      <c r="D112" s="856"/>
      <c r="E112" s="859" t="s">
        <v>815</v>
      </c>
    </row>
    <row r="113" spans="1:5" s="860" customFormat="1" ht="15.75" thickBot="1" x14ac:dyDescent="0.25">
      <c r="A113" s="867" t="s">
        <v>974</v>
      </c>
      <c r="B113" s="869" t="s">
        <v>853</v>
      </c>
      <c r="C113" s="878"/>
      <c r="D113" s="856"/>
      <c r="E113" s="859" t="s">
        <v>816</v>
      </c>
    </row>
    <row r="114" spans="1:5" s="860" customFormat="1" ht="15.75" thickBot="1" x14ac:dyDescent="0.25">
      <c r="A114" s="867" t="s">
        <v>975</v>
      </c>
      <c r="B114" s="869" t="s">
        <v>853</v>
      </c>
      <c r="C114" s="879"/>
      <c r="D114" s="856"/>
      <c r="E114" s="859" t="s">
        <v>817</v>
      </c>
    </row>
    <row r="115" spans="1:5" s="861" customFormat="1" ht="15.75" thickBot="1" x14ac:dyDescent="0.25">
      <c r="A115" s="867">
        <v>3.63</v>
      </c>
      <c r="B115" s="869" t="s">
        <v>854</v>
      </c>
      <c r="C115" s="881" t="s">
        <v>6</v>
      </c>
      <c r="D115" s="856"/>
      <c r="E115" s="859" t="s">
        <v>844</v>
      </c>
    </row>
    <row r="116" spans="1:5" s="861" customFormat="1" ht="15.75" thickBot="1" x14ac:dyDescent="0.25">
      <c r="A116" s="882">
        <v>3.64</v>
      </c>
      <c r="B116" s="883" t="s">
        <v>853</v>
      </c>
      <c r="C116" s="868" t="s">
        <v>744</v>
      </c>
      <c r="D116" s="863"/>
      <c r="E116" s="862" t="s">
        <v>819</v>
      </c>
    </row>
    <row r="117" spans="1:5" s="861" customFormat="1" ht="15.75" customHeight="1" thickBot="1" x14ac:dyDescent="0.25">
      <c r="A117" s="867">
        <v>3.65</v>
      </c>
      <c r="B117" s="869" t="s">
        <v>853</v>
      </c>
      <c r="C117" s="879"/>
      <c r="D117" s="856"/>
      <c r="E117" s="859" t="s">
        <v>820</v>
      </c>
    </row>
    <row r="118" spans="1:5" s="861" customFormat="1" ht="15.75" customHeight="1" thickBot="1" x14ac:dyDescent="0.25">
      <c r="A118" s="867">
        <v>3.66</v>
      </c>
      <c r="B118" s="869" t="s">
        <v>855</v>
      </c>
      <c r="C118" s="884" t="s">
        <v>7</v>
      </c>
      <c r="D118" s="856"/>
      <c r="E118" s="859" t="s">
        <v>821</v>
      </c>
    </row>
    <row r="119" spans="1:5" s="861" customFormat="1" ht="15.75" customHeight="1" thickBot="1" x14ac:dyDescent="0.25">
      <c r="A119" s="867">
        <v>3.67</v>
      </c>
      <c r="B119" s="869" t="s">
        <v>853</v>
      </c>
      <c r="C119" s="881" t="s">
        <v>744</v>
      </c>
      <c r="D119" s="856"/>
      <c r="E119" s="859" t="s">
        <v>822</v>
      </c>
    </row>
    <row r="120" spans="1:5" s="13" customFormat="1" ht="16.5" customHeight="1" thickBot="1" x14ac:dyDescent="0.25">
      <c r="A120" s="867" t="s">
        <v>976</v>
      </c>
      <c r="B120" s="869" t="s">
        <v>856</v>
      </c>
      <c r="C120" s="875" t="s">
        <v>857</v>
      </c>
      <c r="D120" s="856"/>
      <c r="E120" s="859" t="s">
        <v>823</v>
      </c>
    </row>
    <row r="121" spans="1:5" s="13" customFormat="1" ht="16.5" customHeight="1" thickBot="1" x14ac:dyDescent="0.25">
      <c r="A121" s="867" t="s">
        <v>977</v>
      </c>
      <c r="B121" s="869" t="s">
        <v>856</v>
      </c>
      <c r="C121" s="885"/>
      <c r="D121" s="856"/>
      <c r="E121" s="859" t="s">
        <v>824</v>
      </c>
    </row>
    <row r="122" spans="1:5" s="13" customFormat="1" ht="16.5" customHeight="1" thickBot="1" x14ac:dyDescent="0.25">
      <c r="A122" s="867" t="s">
        <v>978</v>
      </c>
      <c r="B122" s="869" t="s">
        <v>856</v>
      </c>
      <c r="C122" s="885"/>
      <c r="D122" s="856"/>
      <c r="E122" s="859" t="s">
        <v>825</v>
      </c>
    </row>
    <row r="123" spans="1:5" s="13" customFormat="1" ht="16.5" customHeight="1" thickBot="1" x14ac:dyDescent="0.25">
      <c r="A123" s="867" t="s">
        <v>979</v>
      </c>
      <c r="B123" s="869" t="s">
        <v>856</v>
      </c>
      <c r="C123" s="886"/>
      <c r="D123" s="856"/>
      <c r="E123" s="859" t="s">
        <v>826</v>
      </c>
    </row>
    <row r="124" spans="1:5" ht="30.75" thickBot="1" x14ac:dyDescent="0.25">
      <c r="A124" s="867" t="s">
        <v>980</v>
      </c>
      <c r="B124" s="887" t="s">
        <v>858</v>
      </c>
      <c r="C124" s="888" t="s">
        <v>850</v>
      </c>
      <c r="D124" s="856"/>
      <c r="E124" s="859" t="s">
        <v>827</v>
      </c>
    </row>
    <row r="125" spans="1:5" ht="15.75" thickBot="1" x14ac:dyDescent="0.25">
      <c r="A125" s="867" t="s">
        <v>981</v>
      </c>
      <c r="B125" s="887" t="s">
        <v>858</v>
      </c>
      <c r="C125" s="889"/>
      <c r="D125" s="856"/>
      <c r="E125" s="859" t="s">
        <v>828</v>
      </c>
    </row>
    <row r="126" spans="1:5" ht="30.75" thickBot="1" x14ac:dyDescent="0.25">
      <c r="A126" s="867">
        <v>3.7</v>
      </c>
      <c r="B126" s="887" t="s">
        <v>858</v>
      </c>
      <c r="C126" s="890"/>
      <c r="D126" s="856"/>
      <c r="E126" s="859" t="s">
        <v>829</v>
      </c>
    </row>
    <row r="127" spans="1:5" ht="15.75" thickBot="1" x14ac:dyDescent="0.25">
      <c r="A127" s="867">
        <v>3.71</v>
      </c>
      <c r="B127" s="887" t="s">
        <v>12</v>
      </c>
      <c r="C127" s="888" t="s">
        <v>15</v>
      </c>
      <c r="D127" s="856"/>
      <c r="E127" s="859" t="s">
        <v>830</v>
      </c>
    </row>
    <row r="128" spans="1:5" ht="15" x14ac:dyDescent="0.2">
      <c r="A128" s="867">
        <v>3.72</v>
      </c>
      <c r="B128" s="887" t="s">
        <v>14</v>
      </c>
      <c r="C128" s="890"/>
      <c r="D128" s="856"/>
      <c r="E128" s="859" t="s">
        <v>831</v>
      </c>
    </row>
    <row r="129" spans="1:5" ht="18.75" customHeight="1" thickBot="1" x14ac:dyDescent="0.25">
      <c r="A129" s="871" t="s">
        <v>982</v>
      </c>
      <c r="B129" s="871"/>
      <c r="C129" s="871"/>
      <c r="D129" s="871"/>
      <c r="E129" s="871"/>
    </row>
    <row r="130" spans="1:5" ht="18.75" customHeight="1" thickBot="1" x14ac:dyDescent="0.25">
      <c r="A130" s="867">
        <v>3.8</v>
      </c>
      <c r="B130" s="867" t="s">
        <v>867</v>
      </c>
      <c r="C130" s="127" t="s">
        <v>15</v>
      </c>
      <c r="D130" s="856"/>
      <c r="E130" s="859" t="s">
        <v>832</v>
      </c>
    </row>
    <row r="131" spans="1:5" ht="18.75" customHeight="1" thickBot="1" x14ac:dyDescent="0.25">
      <c r="A131" s="867" t="s">
        <v>983</v>
      </c>
      <c r="B131" s="867" t="s">
        <v>989</v>
      </c>
      <c r="C131" s="868" t="s">
        <v>848</v>
      </c>
      <c r="D131" s="856"/>
      <c r="E131" s="859" t="s">
        <v>863</v>
      </c>
    </row>
    <row r="132" spans="1:5" ht="18.75" customHeight="1" thickBot="1" x14ac:dyDescent="0.25">
      <c r="A132" s="867" t="s">
        <v>984</v>
      </c>
      <c r="B132" s="867" t="s">
        <v>989</v>
      </c>
      <c r="C132" s="878"/>
      <c r="D132" s="856"/>
      <c r="E132" s="859" t="s">
        <v>834</v>
      </c>
    </row>
    <row r="133" spans="1:5" ht="18.75" customHeight="1" thickBot="1" x14ac:dyDescent="0.25">
      <c r="A133" s="867" t="s">
        <v>985</v>
      </c>
      <c r="B133" s="867" t="s">
        <v>989</v>
      </c>
      <c r="C133" s="878"/>
      <c r="D133" s="856"/>
      <c r="E133" s="859" t="s">
        <v>859</v>
      </c>
    </row>
    <row r="134" spans="1:5" ht="18.75" customHeight="1" thickBot="1" x14ac:dyDescent="0.25">
      <c r="A134" s="867" t="s">
        <v>986</v>
      </c>
      <c r="B134" s="867" t="s">
        <v>989</v>
      </c>
      <c r="C134" s="878"/>
      <c r="D134" s="856"/>
      <c r="E134" s="859" t="s">
        <v>860</v>
      </c>
    </row>
    <row r="135" spans="1:5" ht="18.75" customHeight="1" thickBot="1" x14ac:dyDescent="0.25">
      <c r="A135" s="867" t="s">
        <v>987</v>
      </c>
      <c r="B135" s="867" t="s">
        <v>989</v>
      </c>
      <c r="C135" s="878"/>
      <c r="D135" s="856"/>
      <c r="E135" s="859" t="s">
        <v>990</v>
      </c>
    </row>
    <row r="136" spans="1:5" ht="18.75" customHeight="1" thickBot="1" x14ac:dyDescent="0.25">
      <c r="A136" s="867" t="s">
        <v>988</v>
      </c>
      <c r="B136" s="867" t="s">
        <v>989</v>
      </c>
      <c r="C136" s="878"/>
      <c r="D136" s="856"/>
      <c r="E136" s="865" t="s">
        <v>991</v>
      </c>
    </row>
    <row r="137" spans="1:5" ht="15.75" thickBot="1" x14ac:dyDescent="0.25">
      <c r="A137" s="867">
        <v>3.82</v>
      </c>
      <c r="B137" s="867" t="s">
        <v>868</v>
      </c>
      <c r="C137" s="878"/>
      <c r="D137" s="856"/>
      <c r="E137" s="859" t="s">
        <v>864</v>
      </c>
    </row>
    <row r="138" spans="1:5" ht="15.75" thickBot="1" x14ac:dyDescent="0.25">
      <c r="A138" s="867" t="s">
        <v>992</v>
      </c>
      <c r="B138" s="869" t="s">
        <v>869</v>
      </c>
      <c r="C138" s="878"/>
      <c r="D138" s="856"/>
      <c r="E138" s="859" t="s">
        <v>865</v>
      </c>
    </row>
    <row r="139" spans="1:5" ht="15.75" thickBot="1" x14ac:dyDescent="0.25">
      <c r="A139" s="867" t="s">
        <v>993</v>
      </c>
      <c r="B139" s="869" t="s">
        <v>869</v>
      </c>
      <c r="C139" s="879"/>
      <c r="D139" s="856"/>
      <c r="E139" s="859" t="s">
        <v>994</v>
      </c>
    </row>
    <row r="140" spans="1:5" ht="15.75" thickBot="1" x14ac:dyDescent="0.25">
      <c r="A140" s="867" t="s">
        <v>995</v>
      </c>
      <c r="B140" s="869" t="s">
        <v>870</v>
      </c>
      <c r="C140" s="868" t="s">
        <v>15</v>
      </c>
      <c r="D140" s="856"/>
      <c r="E140" s="859" t="s">
        <v>866</v>
      </c>
    </row>
    <row r="141" spans="1:5" ht="15.75" thickBot="1" x14ac:dyDescent="0.25">
      <c r="A141" s="867" t="s">
        <v>996</v>
      </c>
      <c r="B141" s="869" t="s">
        <v>870</v>
      </c>
      <c r="C141" s="878"/>
      <c r="D141" s="856"/>
      <c r="E141" s="859" t="s">
        <v>999</v>
      </c>
    </row>
    <row r="142" spans="1:5" ht="15.75" thickBot="1" x14ac:dyDescent="0.25">
      <c r="A142" s="867" t="s">
        <v>997</v>
      </c>
      <c r="B142" s="869" t="s">
        <v>870</v>
      </c>
      <c r="C142" s="878"/>
      <c r="D142" s="856"/>
      <c r="E142" s="859" t="s">
        <v>1000</v>
      </c>
    </row>
    <row r="143" spans="1:5" ht="15.75" thickBot="1" x14ac:dyDescent="0.25">
      <c r="A143" s="867" t="s">
        <v>998</v>
      </c>
      <c r="B143" s="869" t="s">
        <v>870</v>
      </c>
      <c r="C143" s="878"/>
      <c r="D143" s="856"/>
      <c r="E143" s="859" t="s">
        <v>1001</v>
      </c>
    </row>
    <row r="144" spans="1:5" s="14" customFormat="1" ht="15.75" thickBot="1" x14ac:dyDescent="0.25">
      <c r="A144" s="867" t="s">
        <v>1002</v>
      </c>
      <c r="B144" s="15" t="s">
        <v>871</v>
      </c>
      <c r="C144" s="878"/>
      <c r="D144" s="856"/>
      <c r="E144" s="859" t="s">
        <v>842</v>
      </c>
    </row>
    <row r="145" spans="1:5" s="14" customFormat="1" ht="15" x14ac:dyDescent="0.2">
      <c r="A145" s="867" t="s">
        <v>1003</v>
      </c>
      <c r="B145" s="15" t="s">
        <v>871</v>
      </c>
      <c r="C145" s="879"/>
      <c r="D145" s="856"/>
      <c r="E145" s="859" t="s">
        <v>843</v>
      </c>
    </row>
    <row r="146" spans="1:5" s="14" customFormat="1" x14ac:dyDescent="0.2"/>
    <row r="147" spans="1:5" s="14" customFormat="1" x14ac:dyDescent="0.2"/>
    <row r="148" spans="1:5" s="14" customFormat="1" x14ac:dyDescent="0.2"/>
    <row r="149" spans="1:5" s="14" customFormat="1" x14ac:dyDescent="0.2"/>
    <row r="150" spans="1:5" s="14" customFormat="1" x14ac:dyDescent="0.2"/>
    <row r="151" spans="1:5" s="14" customFormat="1" x14ac:dyDescent="0.2"/>
  </sheetData>
  <mergeCells count="34">
    <mergeCell ref="C120:C123"/>
    <mergeCell ref="C131:C139"/>
    <mergeCell ref="C140:C145"/>
    <mergeCell ref="C92:C93"/>
    <mergeCell ref="C94:C97"/>
    <mergeCell ref="C99:C100"/>
    <mergeCell ref="C103:C105"/>
    <mergeCell ref="C107:C114"/>
    <mergeCell ref="A6:E6"/>
    <mergeCell ref="A25:E25"/>
    <mergeCell ref="A57:E57"/>
    <mergeCell ref="A69:E69"/>
    <mergeCell ref="A88:E88"/>
    <mergeCell ref="A129:E129"/>
    <mergeCell ref="C7:C9"/>
    <mergeCell ref="C22:C24"/>
    <mergeCell ref="C26:C30"/>
    <mergeCell ref="C34:C44"/>
    <mergeCell ref="C45:C48"/>
    <mergeCell ref="C50:C51"/>
    <mergeCell ref="C78:C79"/>
    <mergeCell ref="C81:C83"/>
    <mergeCell ref="C14:C19"/>
    <mergeCell ref="C62:C68"/>
    <mergeCell ref="C58:C60"/>
    <mergeCell ref="C70:C77"/>
    <mergeCell ref="C31:C32"/>
    <mergeCell ref="C52:C56"/>
    <mergeCell ref="C90:C91"/>
    <mergeCell ref="C101:C102"/>
    <mergeCell ref="C116:C117"/>
    <mergeCell ref="C124:C126"/>
    <mergeCell ref="C127:C128"/>
    <mergeCell ref="C84:C87"/>
  </mergeCells>
  <hyperlinks>
    <hyperlink ref="E7" location="'3.1 Health&amp;Disability Profile'!B5" display="Table 3.1: Households with a person with one or more Long Term Health Condition or Disability per Type" xr:uid="{0DE00BCC-0249-4EF5-B686-FC138599CD73}"/>
    <hyperlink ref="E8" location="'3.1 Health&amp;Disability Profile'!B11" display="Table 3.2: Households with a Long Term Health Condition or Disability" xr:uid="{3DECEA01-4C88-43FE-A747-EC8FB82A1BED}"/>
    <hyperlink ref="E10" location="'3.1 Health&amp;Disability Profile'!B27" display="Table 3.3: % of Households where one or more of the members are Long Term Sick or Disabled (LTSD) (2019)" xr:uid="{8FC1E6D8-53DC-44AD-B163-1C7A4576DCB2}"/>
    <hyperlink ref="E13" location="'3.1 Health&amp;Disability Profile'!B50" display="Table 3.4: Accessible/Amenity Social Housing Stock in Moray" xr:uid="{D1FD2918-2B37-4A39-B52A-22731E207251}"/>
    <hyperlink ref="E14" location="'3.1 Health&amp;Disability Profile'!B56" display="Table 3.5: Dwellings containing a LTSD individual who is restricted by the dwelling" xr:uid="{6445547B-C37B-4C29-9BCD-19798E066395}"/>
    <hyperlink ref="E15" location="'3.1 Health&amp;Disability Profile'!B63" display="Table 3.6: Dwellings with adaptations" xr:uid="{4AE34412-B8CB-49F5-8268-957CAB2F08B3}"/>
    <hyperlink ref="E16" location="'3.1 Health&amp;Disability Profile'!B70" display="Table 3.7:Dwellings requiring adaptations" xr:uid="{6D181B0D-6047-48C6-9D58-69A87BD92131}"/>
    <hyperlink ref="E17" location="'3.1 Health&amp;Disability Profile'!B77" display="Table 3.8: All household members with a long-term physical or mental health condition by year (Moray)" xr:uid="{D3F6EFFC-89B6-457C-8A84-B35FBCEA0854}"/>
    <hyperlink ref="E18" location="'3.1 Health&amp;Disability Profile'!B85" display="Table 3.9: Adults with a long-term physical or mental health condition by year (Moray)" xr:uid="{97BDC5C8-3AE5-4039-846C-09BB2FC7D9B3}"/>
    <hyperlink ref="E19" location="'3.1 Health&amp;Disability Profile'!B95" display="Table 3.10a: Households with Adaptations 2019" xr:uid="{98E1DFCF-06E5-43B6-9A8F-7AA23BA84A9A}"/>
    <hyperlink ref="E22" location="'3.1 Health&amp;Disability Profile'!B106" display="Table 3.11a: Suitability of Current Home to meet Health or Disability Needs - Long term Sick or Disabled Households" xr:uid="{7A4C1439-8BFC-418B-BDF9-5EE043073BB6}"/>
    <hyperlink ref="E26" location="'3.2 Accessible &amp; Wheelchair '!B4" display="Table 3.12a: Type of Property that Respondents currently reside in." xr:uid="{AD6AEDA1-6375-4965-BBED-D08E138810F3}"/>
    <hyperlink ref="E31" location="'3.2 Accessible &amp; Wheelchair '!B44" display="Table 3.13: Specialist Housing Stock by Provider &amp; Category in Moray" xr:uid="{CEE1019B-BBC0-440E-9EF4-BD242ED23D5A}"/>
    <hyperlink ref="E32" location="'3.2 Accessible &amp; Wheelchair '!B64" display="Table 3.14: Moray Specialist Housing Stock as % of Total Social Housing Stock" xr:uid="{A36CC6D4-94FA-4D03-BF91-610356687D3E}"/>
    <hyperlink ref="E33" location="'3.2 Accessible &amp; Wheelchair '!B71" display="Table 3.15 Number of social rent lets during the reporting year, split between ‘general needs’ and ‘supported housing’" xr:uid="{F247D4BC-EC48-4927-BB71-CF2CEC9774AA}"/>
    <hyperlink ref="E34" location="'3.2 Accessible &amp; Wheelchair '!B78" display="Table 3.16a:  RSL Specialist Housing Stock by Category in Moray" xr:uid="{173F6221-67A4-45E0-BC21-B000A17C0A7A}"/>
    <hyperlink ref="E36" location="'3.2 Accessible &amp; Wheelchair '!B95" display="Table 3.17a  % of Moray Council Specialist Housing Stock by Category in Moray" xr:uid="{8069964F-2AF4-4BE6-9A1D-E5EBE5AB2098}"/>
    <hyperlink ref="E38" location="'3.2 Accessible &amp; Wheelchair '!B101" display="Table 3.18a: % Specialist Housing Stock by Category of all stock in Moray" xr:uid="{52520647-594A-4272-BC28-EA5F3E477502}"/>
    <hyperlink ref="E40" location="'3.2 Accessible &amp; Wheelchair '!B107" display="Table 3.19: % of Specialist Stock by Council and RSL Provison by category of total specialist provision  " xr:uid="{D253E304-A5DF-43E4-B902-89BE2E4918B5}"/>
    <hyperlink ref="E41" location="'3.2 Accessible &amp; Wheelchair '!B116" display="Table 3.20: Moray Specialist Housing Stock as % of Total Social Housing Stock" xr:uid="{9C181DB1-57D8-4D29-8ABB-5524800C8632}"/>
    <hyperlink ref="E42" location="'3.2 Accessible &amp; Wheelchair '!B123" display="Table 3.21: RSL Specialist Housing Stock per category as % of Total RSL Specilaist  Housing Stock" xr:uid="{979D14DA-EA9A-431D-B107-3EBBD10629F7}"/>
    <hyperlink ref="E43" location="'3.2 Accessible &amp; Wheelchair '!B129" display="Table 3.22a: Housing Stock and Turnover over the last 3 years by partner" xr:uid="{5DCA0654-F819-4A86-B616-59192C101B3B}"/>
    <hyperlink ref="E49" location="'3.2 Accessible &amp; Wheelchair '!B153" display="Table 3.23a: Waiting List Applications by LA &amp; Specialist Housing Category" xr:uid="{A40A31D4-9D20-4FE6-BC48-FA7EFA6A791C}"/>
    <hyperlink ref="E52" location="'3.2 Accessible &amp; Wheelchair '!B169" display="Table 3.24a Unmet Needs for Specialist Housing" xr:uid="{A2811CB5-4B3A-4552-8E32-7E0FFA0635FA}"/>
    <hyperlink ref="E56" location="'3.2 Accessible &amp; Wheelchair '!B197" display="Table 3.25: Main Reason for Planning to Moving " xr:uid="{D6E5AA86-13EE-45DA-BD83-B16846F5B3BB}"/>
    <hyperlink ref="E58" location="'3.3 Non Permanent Housing Needs'!B7" display="Table 3.26a: Number of Homelessness Applications in Moray and Scotland 2010/11- 2021/22" xr:uid="{A4618AEC-E9B4-41EB-8D7C-5EF580570E39}"/>
    <hyperlink ref="E60" location="'3.3 Non Permanent Housing Needs'!B23" display="Table 3.27: % Homelessness assessment decisions by category 2021/22" xr:uid="{610A4806-4B2F-4C8A-8AFB-143111628610}"/>
    <hyperlink ref="E61" location="'3.3 Non Permanent Housing Needs'!B30" display="Table 3.28: Temporary Accommodation Profile for Moray" xr:uid="{FFE7E955-65D0-4153-8D44-26A726AFB042}"/>
    <hyperlink ref="E62" location="'3.3 Non Permanent Housing Needs'!B37" display="Table 3.29: Households in Temporary Accommodation as at 31 March 2022 by Type " xr:uid="{4449263C-BF59-4DB2-A760-B43DAA9BAFC9}"/>
    <hyperlink ref="E63" location="'3.3 Non Permanent Housing Needs'!B44" display="Table 3.30: Households in Temporary Accommodation Compared to Population 31 March 2022" xr:uid="{E48D85B0-C745-4050-9021-0DCB972B2CF2}"/>
    <hyperlink ref="E64" location="'3.3 Non Permanent Housing Needs'!B51" display="Table 3.31: Number of Households Entering and Exiting Temporary Accommodation 2021-22" xr:uid="{7FFE37CD-DC08-47D0-9EFD-3CF48D8AD1FA}"/>
    <hyperlink ref="E65" location="'3.3 Non Permanent Housing Needs'!B57" display="Table 3.32a: Closed homeless cases closed as a proportion of total cases closed, by number of temporary accommodation placements 2021-22" xr:uid="{2D977474-AFFE-4292-8939-1DD10954CFC7}"/>
    <hyperlink ref="E67" location="'3.3 Non Permanent Housing Needs'!B64" display="Table 3.33: Average total time in days spent in temporary accommodation 2017-18 to 2021-22" xr:uid="{78A82E79-49C7-466A-9A0E-100BA26AE5CD}"/>
    <hyperlink ref="E68" location="'3.3 Non Permanent Housing Needs'!B70" display="Table 3.34: Domestic Abuse Refuge Provision across Moray " xr:uid="{25464401-72AF-46EC-9E2D-9DE0F8703FC9}"/>
    <hyperlink ref="E70" location="'3.4 Supported Housing'!B6" display="Table 3.40a: Number of Registered Places in Care Homes for All Adults in Scotland (31st March 2022)" xr:uid="{C7C6A261-669F-48F9-86C2-575E57A28FF9}"/>
    <hyperlink ref="E73" location="'3.4 Supported Housing'!B26" display="Table 3.41a: Number of Care Homes for Adults " xr:uid="{3551547E-72C5-44CD-B211-C5C51B51D925}"/>
    <hyperlink ref="E75" location="'3.4 Supported Housing'!B41" display="Table 3.42: Number of Long Stay Residents  All Adults" xr:uid="{50225355-C994-405D-B2C5-4FFB2CEFA651}"/>
    <hyperlink ref="E76" location="'3.4 Supported Housing'!B48" display="Table 3.43: Number of Short Stay and Respite  Residents Older People" xr:uid="{FCA54FCA-A765-4FF4-95B3-4580E56AE6F0}"/>
    <hyperlink ref="E77" location="'3.4 Supported Housing'!B57" display="Table 3.44: Estimated Percentage Occupancy Of Care Homes " xr:uid="{A59C41BD-6C23-4448-85D6-94C0A80C143D}"/>
    <hyperlink ref="E78" location="'3.4 Supported Housing'!B67" display="Table 3.45a: Specialist Social Housing Stock by Category" xr:uid="{AC8AFCA3-3331-4AC1-8AE7-8ACBCC236C81}"/>
    <hyperlink ref="E80" location="'3.4 Supported Housing'!B74" display="Table 3.46: Waiting List Applications by LA &amp; Specialist Housing Category" xr:uid="{3821934D-F20F-454C-999A-380B3D86561A}"/>
    <hyperlink ref="E81" location="'3.4 Supported Housing'!B82" display="Table 3.47a: Number of HSCP commissioned tenancies/spaces for the following client groups" xr:uid="{676B72C0-2C1F-4FC7-B2BB-2BC46771B9FA}"/>
    <hyperlink ref="E83" location="'3.4 Supported Housing'!B93" display="Table 3.48: Specialist Social Housing Provision" xr:uid="{2B8DED2B-1744-4E79-8EE2-2BCBBD293F57}"/>
    <hyperlink ref="E84" location="'3.4 Supported Housing'!B115" display="Table 3.49a: Support needs profile of Homeless Households 2021/22" xr:uid="{8C11A4F6-C089-4092-9D42-644B2C74070F}"/>
    <hyperlink ref="E89" location="'3.5 Care &amp; Support for Ind Liv'!B5" display="Table 3.50: % of Households where one or more of the members are receiving care services" xr:uid="{2B7A10FF-A057-4383-B2B9-3723E06DFA4B}"/>
    <hyperlink ref="E90" location="'3.5 Care &amp; Support for Ind Liv'!B13" display="Table 3.51 Home Care Clients and Hours provided, 2008-2017 (Moray)" xr:uid="{815A5C60-02AE-4716-BCFD-5A4CB0C9EB5D}"/>
    <hyperlink ref="E91" location="'3.5 Care &amp; Support for Ind Liv'!B20" display="Table 3.52 : Clients receiving Home Care: rate per 1,000 population, by Local Authority, 2017" xr:uid="{CD5CF6C6-659C-43CC-8C64-A78D1C2C1D0F}"/>
    <hyperlink ref="E92" location="'3.5 Care &amp; Support for Ind Liv'!B26" display="Table 3.53a: Free personal care clients aged 65+ 2021-22" xr:uid="{A93B17BC-C10D-41A9-9A95-EED4338C19EA}"/>
    <hyperlink ref="E94" location="'3.5 Care &amp; Support for Ind Liv'!B32" display="Table 3.54: Number of Home Care clients aged 65+, and hours provided by service provider (2017)" xr:uid="{11880D82-F225-432E-8269-56DB5CF697B6}"/>
    <hyperlink ref="E95" location="'3.5 Care &amp; Support for Ind Liv'!B43" display="Table 3.55: Social Care clients by type of service¹, 2017" xr:uid="{201F19BD-C34A-4747-829F-E233B369C6C4}"/>
    <hyperlink ref="E96" location="'3.5 Care &amp; Support for Ind Liv'!B56" display="Table 3.56a: Age and gender of Social Care clients, 2017 (Moray)" xr:uid="{67E4EB93-429E-4156-970D-9FEA08E64E59}"/>
    <hyperlink ref="E98" location="'3.5 Care &amp; Support for Ind Liv'!B74" display="Table 3.57: People choosing self-directed support by client group and options chosen " xr:uid="{9FA03E9F-E51A-4EEE-B7E1-623FC2D47412}"/>
    <hyperlink ref="E99" location="'3.5 Care &amp; Support for Ind Liv'!B81" display="Table 3.58a: Individual or Household demand for special forms of support.   " xr:uid="{3EE06BAF-8DB0-4270-BAE2-A11BB0134553}"/>
    <hyperlink ref="E101" location="'3.5 Care &amp; Support for Ind Liv'!B98" display="Table 3.59: Households currently waiting for adaptations to their home" xr:uid="{763EF100-D293-4390-9417-61F9E45A489C}"/>
    <hyperlink ref="E102" location="'3.5 Care &amp; Support for Ind Liv'!B103" display="Table 3.60: Total cost of adaptations completed in the year by source of funding (£)" xr:uid="{A41529FA-695D-495A-A8EC-F68EF8F027A8}"/>
    <hyperlink ref="E103" location="'3.5 Care &amp; Support for Ind Liv'!B108" display="Table 3.61a: Property Adaptations in Current Homes" xr:uid="{944A333B-2E25-49F4-AD8E-712D59EAC953}"/>
    <hyperlink ref="E120" location="'3.5 Care &amp; Support for Ind Liv'!B230" display="Table 3.68a: Age breakdown of All telecare clients, by Local Authority in 2017" xr:uid="{487E7E09-65C9-425F-A086-A9A1CB7C1C46}"/>
    <hyperlink ref="E124" location="'3.5 Care &amp; Support for Ind Liv'!B256" display="Table 3.69a: Annual summary of bed days occupied by delayed discharges in Moray (18-74): April 2017 - March 2022" xr:uid="{0AA529BE-591C-4DE6-9DB6-04831A687186}"/>
    <hyperlink ref="E126" location="'3.5 Care &amp; Support for Ind Liv'!B274" display="Table 3.70: Delayed discharge bed days attributed to mental health specialties, July 2016 - March 2017, Age 18+, All delay reasons" xr:uid="{8EE6843A-FCCD-4CCD-ABC1-C129D26599D7}"/>
    <hyperlink ref="E127" location="'3.5 Care &amp; Support for Ind Liv'!B284" display="Table 3.71: Care Home Provision 2019" xr:uid="{B0A7C30E-67FD-4731-967E-A4A027978C04}"/>
    <hyperlink ref="E128" location="'3.5 Care &amp; Support for Ind Liv'!B289" display="Table 3.72: Unpaid Carers" xr:uid="{54D40509-2CFC-4667-B1DD-D072EEB2B56A}"/>
    <hyperlink ref="E130" location="'3.8 Gypsy Travellers'!B4" display="Table 3.80: People self-identifying as ‘white:gypsy/traveller’ in 2011 Census" xr:uid="{904348FC-F8A1-4C8C-AD67-D58C958699C4}"/>
    <hyperlink ref="E131" location="'3.6 Gypsy Travellers'!A1" display="Table 3.81a: Gypsy/traveller public sites" xr:uid="{1284DC5D-F6F7-40C4-9617-E3499006F7FA}"/>
    <hyperlink ref="E137" location="'3.8 Gypsy Travellers'!B35" display="Table 3.82: Gypsy/traveller private sites planning applications" xr:uid="{48D700CE-413D-408C-A324-D89833D90C28}"/>
    <hyperlink ref="E138" location="'3.8 Gypsy Travellers'!B40" display="Table 3.83a: Number of Unauthorised encampments" xr:uid="{07DA7F87-7F29-4586-8AC9-FD77C7409956}"/>
    <hyperlink ref="E140" location="'3.8 Gypsy Travellers'!B52" display="Table 3.84a : Health of Households Number " xr:uid="{620A77AE-7F36-4272-A579-4C4CEE184661}"/>
    <hyperlink ref="E144" location="'3.8 Gypsy Travellers'!B76" display="Table 3.85a: Long term limiting conditions by number of conditions numbers" xr:uid="{195FB096-17CB-42B0-8C7F-19B7E55DD2C9}"/>
    <hyperlink ref="E9" location="'3.1 Health&amp;Disability Profile'!B16" display="Table 3.2b  Households with a Long Term Health Condition or Disability per Moray HMA " xr:uid="{DC9D7797-BFBD-4978-A126-BAF63CC6034C}"/>
    <hyperlink ref="E11" location="'3.1 Health&amp;Disability Profile'!B35" display="Table 3.3a: 2011 Census households with long-term health problem or disability" xr:uid="{5E5D2DB7-8F7F-48FE-8057-670D0373B055}"/>
    <hyperlink ref="E12" location="'3.1 Health&amp;Disability Profile'!B41" display="Table 3.3b: Limited activity by tenure - Household has someone with a long-term physical/mental health condition/illness (2019)" xr:uid="{970DE369-CC84-46F3-BA7C-7F5FE394A613}"/>
    <hyperlink ref="E20" location="'3.1 Health&amp;Disability Profile'!G95" display="Table 3.10b: Adapted Stock by Tenure" xr:uid="{EEB1085B-6CC8-46F0-8D4C-E3399FE8B7FC}"/>
    <hyperlink ref="E21" location="'3.1 Health&amp;Disability Profile'!B101" display="Table 3.10c: Scottish Government Housing Statistics Scheme of Assistance" xr:uid="{325812B2-E14F-413F-92E7-3A2B662A3293}"/>
    <hyperlink ref="E23" location="'3.1 Health&amp;Disability Profile'!B111" display="Table 3.11b: Suitability of Current Home to meet Health or Disability Needs - Long term Sick or Disabled Households by HMA" xr:uid="{963E29EB-DAC5-4BB9-972E-F5BAA4C430D0}"/>
    <hyperlink ref="E24" location="'3.1 Health&amp;Disability Profile'!B122" display="Table 3.11c: Health of a Household member is suffering because home is the wrong size or type " xr:uid="{4C73AA3C-B114-49ED-AB86-A24841DE607B}"/>
    <hyperlink ref="E27" location="'3.2 Accessible &amp; Wheelchair '!B10" display="Table 3.12b: Type of Property that Respondents currently reside in by HMA " xr:uid="{50F46B44-43FA-487F-B2A0-2C397FC9E687}"/>
    <hyperlink ref="E28" location="'3.2 Accessible &amp; Wheelchair '!B21" display="Table 3.12c: Tenure of Property that Respondents currently reside in " xr:uid="{7A4B0CA6-B01B-4F0E-86AF-88CEEF7964BF}"/>
    <hyperlink ref="E29" location="'3.2 Accessible &amp; Wheelchair '!B27" display="Table 3.12d: Tenure of Property that Respondents currently reside in by HMA " xr:uid="{4BEEC1C0-5846-4A45-BBB1-7F61DCBFDD9F}"/>
    <hyperlink ref="E30" location="'3.2 Accessible &amp; Wheelchair '!B38" display="Table 3.12e: Property that Respondents currently reside in by Property Size." xr:uid="{1B3186C1-193E-45D1-8ED1-2A5726D79F4A}"/>
    <hyperlink ref="E35" location="'3.2 Accessible &amp; Wheelchair '!L78" display="Table 3.16b : % of RSL Category pf Specialist Provision of Total Specialist Housing Stock " xr:uid="{EF133707-D52B-409F-A95A-1658AC221406}"/>
    <hyperlink ref="E37" location="'3.2 Accessible &amp; Wheelchair '!L95" display="3.17b % of Moray Council Specialist Housing Stock By Category of Total Council Specialist Stock " xr:uid="{56EAF69A-9307-4743-A481-DDE22FF98DA3}"/>
    <hyperlink ref="E39" location="'3.2 Accessible &amp; Wheelchair '!L101" display="Table 3.18b % Specialist Housing Stock by Category of all specialist stock  in Moray" xr:uid="{BC016264-B92E-44D1-B6DD-FE70831FFFD3}"/>
    <hyperlink ref="E44" location="'3.2 Accessible &amp; Wheelchair '!G129" display="Table 3.22b: Specialist Housing Stock and Turnover over the last 3 years by partner" xr:uid="{341893C2-034C-48A6-BD1C-3708560AF016}"/>
    <hyperlink ref="E45" location="'3.2 Accessible &amp; Wheelchair '!B136" display="Table 3.22c: Average Annual Housing Turnover by LA and RSL by Housing Category" xr:uid="{198103BB-B692-45AF-BDA8-1DF11352A94C}"/>
    <hyperlink ref="E46" location="'3.2 Accessible &amp; Wheelchair '!J136" display="Table 3.22d: Average Annual Specialist Social Housing Turnover by LA and RSL" xr:uid="{F9F51E80-740A-4FED-8F3D-217857492FAD}"/>
    <hyperlink ref="E47" location="'3.2 Accessible &amp; Wheelchair '!B144" display="Table 3.22e: Average Annual Housing Turnover by LA and RSL by Housing Category Net of New Builds" xr:uid="{9B9D884B-57B0-4725-8147-D76EDF9C9C68}"/>
    <hyperlink ref="E48" location="'3.2 Accessible &amp; Wheelchair '!J144" display="Table 3.22f: Average Annual Specialist Social Housing Turnover by LA and RSL Net of new Build" xr:uid="{155AAE2E-BAF3-49E2-99BE-9F67C45599DA}"/>
    <hyperlink ref="E50" location="'3.2 Accessible &amp; Wheelchair '!B158" display="Table 3.23b: Ratio - WL Applicants:Pressure by LA &amp; Specialist Housing Category" xr:uid="{B2429D0E-31F9-4F65-BC70-D431417FA2AE}"/>
    <hyperlink ref="E51" location="'3.2 Accessible &amp; Wheelchair '!B163" display="Table 3.23c: Ratio - WL Applicants:Pressure by LA &amp; Specialist Housing Category net of New Build" xr:uid="{279C8D2F-C354-4EE7-91BB-1529A6FCB2FC}"/>
    <hyperlink ref="E53" location="'3.2 Accessible &amp; Wheelchair '!B175" display="Table 3.24b Unmet Needs for Specialist Housing by HMA " xr:uid="{955035FB-2D81-496A-98B8-DDCC9C41A58C}"/>
    <hyperlink ref="E54" location="'3.2 Accessible &amp; Wheelchair '!O175" display="Table 3.24c Unmet Need for Wheelchair Accommodation by HMA " xr:uid="{5F5656E1-3CE9-421C-B3FC-64563334406B}"/>
    <hyperlink ref="E55" location="'3.2 Accessible &amp; Wheelchair '!B186" display="Table 3.24d: Accessibility of Property by Somone Visiting who uses a Wheelchair " xr:uid="{CD1DCDFF-173D-420C-9124-965530FFEEBD}"/>
    <hyperlink ref="E59" location="'3.3 Non Permanent Housing Needs'!B13" display="Table 3.26b Homeless Applications in Moray area 2019-2022" xr:uid="{1098AC8E-B22B-4C4E-B839-8BEC49DDEFF3}"/>
    <hyperlink ref="E66" location="'3.3 Non Permanent Housing Needs'!K57" display="Table 3.32b: Closed homeless cases closed as a proportion of total cases closed, by number of temporary accommodation placements 2021-22 %" xr:uid="{2FB78945-385E-4AFD-BA62-20D2CED7114A}"/>
    <hyperlink ref="E71" location="'3.4 Supported Housing'!B12" display="Table 3.40b: Number of Registered Places in Care Homes for Older People in Scotland (31st March 2022)" xr:uid="{3F9D2E4A-2D8A-4BBE-B898-F33283FB5980}"/>
    <hyperlink ref="E72" location="'3.4 Supported Housing'!B19" display="Table 3.40c : Number of Registered Places in Care Homes for All Adults in Scotland (31st March 2022)" xr:uid="{A4723197-7264-4451-BF8D-604D05446FFD}"/>
    <hyperlink ref="E74" location="'3.4 Supported Housing'!B35" display="Table 3.41b: Care Home Provision (Number of Care Homes for Adults)" xr:uid="{33FA10FF-8D00-447A-9C86-86957D4FCEFD}"/>
    <hyperlink ref="E79" location="'3.4 Supported Housing'!J67" display="Table 3.45b: % of Specialist Social Housing Turnover by Specialist Housing Category" xr:uid="{0FBB44AD-D0CC-4C1C-84B3-26D536C8165F}"/>
    <hyperlink ref="E82" location="'3.4 Supported Housing'!B87" display="Table 3.47b: Number of HSCP commissioned tenancies/spaces NEEDED for the following client groups (includes unmet need and aniticpated future need)" xr:uid="{83AEB389-0866-40C4-8DAC-05B9F631AD77}"/>
    <hyperlink ref="E85" location="'3.4 Supported Housing'!B127" display="Table 3.49b: Households assessed as homeless or threatened with homelessness with at least one identified support need 2021/22" xr:uid="{EA09AEF2-6B69-440C-9814-F66C88C663F6}"/>
    <hyperlink ref="E86" location="'3.4 Supported Housing'!B148" display="Table 3.49c: Estimated % of current homeless households by support need" xr:uid="{AF8F0922-1DAD-404F-B491-91FA794EE87C}"/>
    <hyperlink ref="E87" location="'3.4 Supported Housing'!B157" display="Table 3.49d: Domestic Abuse Refuge Provision Across Moray " xr:uid="{994C420D-864D-439F-9ACA-517DB7C8C688}"/>
    <hyperlink ref="E93" location="'3.5 Care &amp; Support for Ind Liv'!G26" display="Table 3.53b: Home care clients age 65+ 2021-22" xr:uid="{37754E7E-CA66-46BE-9974-C1AB82ABE38B}"/>
    <hyperlink ref="E97" location="'3.5 Care &amp; Support for Ind Liv'!B64" display="Table 3.56b: % of Age and gender of Social Care clients, 2017 (Moray)" xr:uid="{C4C22725-3871-4AD3-BFE8-6C8919EE8494}"/>
    <hyperlink ref="E100" location="'3.5 Care &amp; Support for Ind Liv'!B89" display="Table 3.58b:% of Individual or Household demand for special forms of support.   " xr:uid="{7EA30958-54F7-4255-A9FF-0C1C1CE25108}"/>
    <hyperlink ref="E119" location="'3.5 Care &amp; Support for Ind Liv'!B212" display="Table 3.67: Characteristics of dwellings requiring adaptations" xr:uid="{448EF9C8-267B-4914-A0A9-C331DC3DF84A}"/>
    <hyperlink ref="E118" location="'3.5 Care &amp; Support for Ind Liv'!B207" display="Table 3.66: Scottish Government Housing Statistics Scheme of Assistance" xr:uid="{233D72DD-CBB6-44B0-841D-7EFADDB0052F}"/>
    <hyperlink ref="E117" location="'3.5 Care &amp; Support for Ind Liv'!B202" display="Table 3.65: Adapted Stock by Tenure" xr:uid="{FB82A0D1-BF67-4E92-AA2A-F72AC5DBDABB}"/>
    <hyperlink ref="E116" location="'3.5 Care &amp; Support for Ind Liv'!B197" display="Table 3.64: Dwellings requiring adaptations" xr:uid="{AFD1C1C7-57A1-4A2E-A449-C6AF9B328202}"/>
    <hyperlink ref="E115" location="'3.5 Care &amp; Support for Ind Liv'!B192" display="Table 3.63: Wheelchair Housing" xr:uid="{4230048A-F4A9-43ED-AD6D-2C0226EC7ADE}"/>
    <hyperlink ref="E110" location="'3.5 Care &amp; Support for Ind Liv'!B150" display="Table 3.62a: Unmet Need for Housing Adaptions" xr:uid="{5F6FDDF1-07F9-4911-B76D-1FC69F94C1B2}"/>
    <hyperlink ref="E104" location="'3.5 Care &amp; Support for Ind Liv'!B113" display="Table 3.61b: Property Adaptations in Current Homes" xr:uid="{94667F4B-89D1-4ECE-879A-473B34D09AB8}"/>
    <hyperlink ref="E105" location="'3.5 Care &amp; Support for Ind Liv'!G113" display="Table 3.61c: Most popular adaptations currently fitted in homes in Moray" xr:uid="{EA246D27-AE9C-4E89-8B3D-A58171FCA2F4}"/>
    <hyperlink ref="E106" location="'3.5 Care &amp; Support for Ind Liv'!K113" display="Table 3.61d: Households with Adaptations 2019" xr:uid="{F4C73ABC-BE6B-4825-8CBF-60222A100042}"/>
    <hyperlink ref="E107" location="'3.5 Care &amp; Support for Ind Liv'!B119" display="Table 3.61e: Property Adaptations in Current Homes by Tenure" xr:uid="{3C398829-4FD7-45F2-BC98-506BA46AD126}"/>
    <hyperlink ref="E108" location="'3.5 Care &amp; Support for Ind Liv'!B129" display="Table 3.61f:  % of Properties with Adapations by Tenure" xr:uid="{FE5276ED-96FB-4E02-8C0C-D7AE8B2FB71A}"/>
    <hyperlink ref="E109:G109" location="'3.5 Care &amp; Support for Ind Liv'!B139" display="Table 3.61g: Property Adaptations in Current Homes by HMA " xr:uid="{5987BDEA-6FF1-4689-9CFD-F3550C617DD4}"/>
    <hyperlink ref="E111" location="'3.5 Care &amp; Support for Ind Liv'!B156" display="Table 3.62b: Unmet Housing Adaptions Cont" xr:uid="{AF075201-7112-4593-960F-48CBD5FFB1FC}"/>
    <hyperlink ref="E112" location="'3.5 Care &amp; Support for Ind Liv'!B161" display="Table 3.62c: Unmet Housing Adaptations per HMA " xr:uid="{683E2E0D-CF1A-4BF1-80DD-C313D9F1821A}"/>
    <hyperlink ref="E113" location="'3.5 Care &amp; Support for Ind Liv'!B172" display="Table 3.62d: Unmet Housing Adaptation by Tenure" xr:uid="{83CBC3BB-F5F3-4643-B730-96F5366F9BE6}"/>
    <hyperlink ref="E114" location="'3.5 Care &amp; Support for Ind Liv'!B182" display="Table 3.62e: % of Unmet Housing Adaptation by Tenure" xr:uid="{0AAA6F75-59D8-4385-9E09-B26C9F4BC19C}"/>
    <hyperlink ref="E121" location="'3.5 Care &amp; Support for Ind Liv'!B236" display="Table 3.68b: Age breakdown of Telecare clients receiving a home care service, by Local Authority in 2017" xr:uid="{6544FE7D-BE6F-43BA-92DC-25210D6B09BB}"/>
    <hyperlink ref="E122" location="'3.5 Care &amp; Support for Ind Liv'!B242" display="Table 3.68c: Age breakdown of Telecare clients NOT receiving a home care service, by Local Authority in 2017" xr:uid="{4E0D702F-CF76-4BA0-8AEF-FC10B56799DA}"/>
    <hyperlink ref="E123" location="'3.5 Care &amp; Support for Ind Liv'!B248" display="Table 3.68d: People receiving community alarm/technology enabled care" xr:uid="{CA887F9C-17A0-431B-878B-AD1B55979B93}"/>
    <hyperlink ref="E125" location="'3.5 Care &amp; Support for Ind Liv'!B265" display="Table 3.69b: Annual summary of bed days occupied by delayed discharges (75+): April 2017 - March 2022" xr:uid="{84DCC47C-26F1-4723-A58B-C851AFACEC87}"/>
    <hyperlink ref="E132" location="'3.6 Gypsy Travellers'!B15" display="Table 3.81b: Public sites pitch Occupancy" xr:uid="{2D78138D-6609-4751-BB17-A4E93BE40376}"/>
    <hyperlink ref="E133" location="'3.6 Gypsy Travellers'!H15" display="Table 3.81c: Public sites waiting list" xr:uid="{58807713-9CB0-4F8A-B31E-50FAC053B032}"/>
    <hyperlink ref="E134" location="'3.6 Gypsy Travellers'!B20" display="Table 3.81d: Public Sites Length of Stay" xr:uid="{1B538E6F-1440-4173-BC68-AEB004A0C6D9}"/>
    <hyperlink ref="E135" location="'3.6 Gypsy Travellers'!B25" display="Table 3.81e: Gypsy/traveller private sites" xr:uid="{0357EB9B-A962-40CA-9A28-EB8E9A683DFD}"/>
    <hyperlink ref="E136" location="'3.6 Gypsy Travellers'!B30" display="'3.6 Gypsy Travellers'!B30" xr:uid="{D0CA2885-2222-4303-95C0-7C9FF2A874BE}"/>
    <hyperlink ref="E139" location="'3.6 Gypsy Travellers'!B45" display="Table 3.83b: Unauthorised encampments by type" xr:uid="{5FD6BD69-9EA5-4D76-B4AA-86A09F7615B9}"/>
    <hyperlink ref="E141" location="'3.6 Gypsy Travellers'!B58" display="Table 3.84b : Health of Households %" xr:uid="{B07E2369-B116-436C-8D22-BE7103C062D1}"/>
    <hyperlink ref="E142" location="'3.6 Gypsy Travellers'!B64" display="Table 3.84c : Provison of Care Hours Number" xr:uid="{072014F2-7034-4C44-875A-AFC8463E08C6}"/>
    <hyperlink ref="E143" location="'3.6 Gypsy Travellers'!B70" display="Table 3.84d : Provision of Care Hours %" xr:uid="{B59CF687-97C3-4002-A3DB-1643225FB047}"/>
    <hyperlink ref="E145" location="'3.6 Gypsy Travellers'!B83" display="Table 3.85b: Long term limiting conditions by number of conditions numbers" xr:uid="{06D37385-2EEE-43B2-981E-FC37FAB28DF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ED560-4DD2-4ABA-BE83-9D84A9FAA53C}">
  <sheetPr>
    <tabColor rgb="FF00B050"/>
  </sheetPr>
  <dimension ref="A1:AD133"/>
  <sheetViews>
    <sheetView showGridLines="0" topLeftCell="A91" zoomScale="73" zoomScaleNormal="55" workbookViewId="0">
      <selection activeCell="C23" sqref="C23"/>
    </sheetView>
  </sheetViews>
  <sheetFormatPr defaultColWidth="9.140625" defaultRowHeight="14.25" x14ac:dyDescent="0.2"/>
  <cols>
    <col min="1" max="1" width="2.7109375" style="17" customWidth="1"/>
    <col min="2" max="2" width="21.140625" style="17" customWidth="1"/>
    <col min="3" max="3" width="19.28515625" style="17" customWidth="1"/>
    <col min="4" max="4" width="20" style="17" customWidth="1"/>
    <col min="5" max="5" width="30.28515625" style="17" customWidth="1"/>
    <col min="6" max="6" width="12.42578125" style="17" customWidth="1"/>
    <col min="7" max="7" width="18" style="17" customWidth="1"/>
    <col min="8" max="8" width="39.28515625" style="17" customWidth="1"/>
    <col min="9" max="9" width="15.7109375" style="17" customWidth="1"/>
    <col min="10" max="10" width="20.42578125" style="17" customWidth="1"/>
    <col min="11" max="11" width="25.5703125" style="17" customWidth="1"/>
    <col min="12" max="12" width="17.140625" style="17" customWidth="1"/>
    <col min="13" max="19" width="15.7109375" style="17" customWidth="1"/>
    <col min="20" max="20" width="18.85546875" style="17" customWidth="1"/>
    <col min="21" max="27" width="15.7109375" style="17" customWidth="1"/>
    <col min="28" max="28" width="13.140625" style="17" bestFit="1" customWidth="1"/>
    <col min="29" max="16384" width="9.140625" style="17"/>
  </cols>
  <sheetData>
    <row r="1" spans="1:24" ht="15.75" x14ac:dyDescent="0.2">
      <c r="A1" s="144"/>
      <c r="B1" s="749" t="s">
        <v>16</v>
      </c>
      <c r="C1" s="749"/>
      <c r="D1" s="749"/>
      <c r="E1" s="749"/>
      <c r="F1" s="749"/>
      <c r="G1" s="749"/>
      <c r="H1" s="749"/>
      <c r="I1" s="144"/>
      <c r="J1" s="144"/>
      <c r="K1" s="144"/>
      <c r="L1" s="144"/>
      <c r="M1" s="144"/>
      <c r="N1" s="144"/>
      <c r="O1" s="144"/>
    </row>
    <row r="2" spans="1:24" ht="15.75" x14ac:dyDescent="0.2">
      <c r="A2" s="144"/>
      <c r="B2" s="750" t="s">
        <v>243</v>
      </c>
      <c r="C2" s="750"/>
      <c r="D2" s="750"/>
      <c r="E2" s="750"/>
      <c r="F2" s="750"/>
      <c r="G2" s="750"/>
      <c r="H2" s="750"/>
      <c r="I2" s="144"/>
      <c r="J2" s="144"/>
      <c r="K2" s="144"/>
      <c r="L2" s="144"/>
      <c r="M2" s="144"/>
      <c r="N2" s="144"/>
      <c r="O2" s="144"/>
    </row>
    <row r="3" spans="1:24" ht="15" x14ac:dyDescent="0.2">
      <c r="A3" s="144"/>
      <c r="B3" s="48"/>
      <c r="C3" s="144"/>
      <c r="D3" s="144"/>
      <c r="E3" s="144"/>
      <c r="F3" s="144"/>
      <c r="G3" s="144"/>
      <c r="H3" s="144"/>
      <c r="I3" s="144"/>
      <c r="J3" s="144"/>
      <c r="K3" s="144"/>
      <c r="L3" s="144"/>
      <c r="M3" s="144"/>
      <c r="N3" s="144"/>
      <c r="O3" s="144"/>
    </row>
    <row r="4" spans="1:24" ht="15" x14ac:dyDescent="0.2">
      <c r="A4" s="144"/>
      <c r="B4" s="48"/>
      <c r="C4" s="144"/>
      <c r="D4" s="144"/>
      <c r="E4" s="144"/>
      <c r="F4" s="144"/>
      <c r="G4" s="144"/>
      <c r="H4" s="144"/>
      <c r="I4" s="144"/>
      <c r="J4" s="144"/>
      <c r="K4" s="144"/>
      <c r="L4" s="144"/>
      <c r="M4" s="144"/>
      <c r="N4" s="144"/>
      <c r="O4" s="144"/>
    </row>
    <row r="5" spans="1:24" customFormat="1" ht="15.75" x14ac:dyDescent="0.25">
      <c r="A5" s="145"/>
      <c r="B5" s="146" t="s">
        <v>673</v>
      </c>
      <c r="C5" s="144"/>
      <c r="D5" s="144"/>
      <c r="E5" s="144"/>
      <c r="F5" s="144"/>
      <c r="G5" s="144"/>
      <c r="H5" s="144"/>
      <c r="I5" s="144"/>
      <c r="J5" s="144"/>
      <c r="K5" s="144"/>
      <c r="L5" s="144"/>
      <c r="M5" s="144"/>
      <c r="N5" s="144"/>
      <c r="O5" s="147"/>
      <c r="P5" s="16"/>
      <c r="Q5" s="16"/>
      <c r="R5" s="16"/>
      <c r="S5" s="16"/>
      <c r="T5" s="16"/>
      <c r="U5" s="16"/>
      <c r="V5" s="16"/>
      <c r="W5" s="16"/>
      <c r="X5" s="16"/>
    </row>
    <row r="6" spans="1:24" customFormat="1" ht="43.5" x14ac:dyDescent="0.25">
      <c r="A6" s="145"/>
      <c r="B6" s="421"/>
      <c r="C6" s="421" t="s">
        <v>244</v>
      </c>
      <c r="D6" s="421" t="s">
        <v>245</v>
      </c>
      <c r="E6" s="421" t="s">
        <v>246</v>
      </c>
      <c r="F6" s="421" t="s">
        <v>562</v>
      </c>
      <c r="G6" s="421" t="s">
        <v>247</v>
      </c>
      <c r="H6" s="421" t="s">
        <v>458</v>
      </c>
      <c r="I6" s="421" t="s">
        <v>563</v>
      </c>
      <c r="J6" s="421" t="s">
        <v>564</v>
      </c>
      <c r="K6" s="421" t="s">
        <v>248</v>
      </c>
      <c r="L6" s="421" t="s">
        <v>249</v>
      </c>
      <c r="M6" s="421" t="s">
        <v>565</v>
      </c>
      <c r="N6" s="421" t="s">
        <v>250</v>
      </c>
      <c r="O6" s="421" t="s">
        <v>251</v>
      </c>
      <c r="P6" s="623"/>
      <c r="Q6" s="16"/>
      <c r="R6" s="16"/>
      <c r="S6" s="16"/>
      <c r="T6" s="16"/>
      <c r="U6" s="16"/>
      <c r="V6" s="16"/>
      <c r="W6" s="16"/>
      <c r="X6" s="16"/>
    </row>
    <row r="7" spans="1:24" customFormat="1" ht="15.75" x14ac:dyDescent="0.25">
      <c r="A7" s="145"/>
      <c r="B7" s="422" t="s">
        <v>566</v>
      </c>
      <c r="C7" s="423">
        <v>6782</v>
      </c>
      <c r="D7" s="423">
        <v>7063</v>
      </c>
      <c r="E7" s="423">
        <v>2376</v>
      </c>
      <c r="F7" s="423">
        <v>1481</v>
      </c>
      <c r="G7" s="423">
        <v>1545</v>
      </c>
      <c r="H7" s="423">
        <v>2074</v>
      </c>
      <c r="I7" s="423">
        <v>1168</v>
      </c>
      <c r="J7" s="423">
        <v>255</v>
      </c>
      <c r="K7" s="423">
        <v>1342</v>
      </c>
      <c r="L7" s="423">
        <v>194</v>
      </c>
      <c r="M7" s="423">
        <v>7532</v>
      </c>
      <c r="N7" s="423">
        <v>248</v>
      </c>
      <c r="O7" s="423">
        <v>23330</v>
      </c>
      <c r="P7" s="624"/>
      <c r="Q7" s="16"/>
      <c r="R7" s="16"/>
      <c r="S7" s="16"/>
      <c r="T7" s="16"/>
      <c r="U7" s="16"/>
      <c r="V7" s="16"/>
      <c r="W7" s="16"/>
      <c r="X7" s="16"/>
    </row>
    <row r="8" spans="1:24" customFormat="1" ht="15.75" x14ac:dyDescent="0.25">
      <c r="A8" s="145"/>
      <c r="B8" s="622"/>
      <c r="C8" s="40">
        <v>0.16</v>
      </c>
      <c r="D8" s="40">
        <v>0.17</v>
      </c>
      <c r="E8" s="40">
        <v>0.06</v>
      </c>
      <c r="F8" s="40">
        <v>0.04</v>
      </c>
      <c r="G8" s="40">
        <v>0.04</v>
      </c>
      <c r="H8" s="40">
        <v>0.05</v>
      </c>
      <c r="I8" s="40">
        <v>0.03</v>
      </c>
      <c r="J8" s="40">
        <v>0.01</v>
      </c>
      <c r="K8" s="40">
        <v>0.03</v>
      </c>
      <c r="L8" s="40">
        <v>0.01</v>
      </c>
      <c r="M8" s="40">
        <v>0.18</v>
      </c>
      <c r="N8" s="40">
        <v>0.01</v>
      </c>
      <c r="O8" s="40">
        <v>0.55000000000000004</v>
      </c>
      <c r="P8" s="625"/>
      <c r="Q8" s="16"/>
      <c r="R8" s="16"/>
      <c r="S8" s="16"/>
      <c r="T8" s="16"/>
      <c r="U8" s="16"/>
      <c r="V8" s="16"/>
      <c r="W8" s="16"/>
      <c r="X8" s="16"/>
    </row>
    <row r="9" spans="1:24" s="16" customFormat="1" ht="15.75" x14ac:dyDescent="0.25">
      <c r="A9" s="148"/>
      <c r="B9" s="48" t="s">
        <v>561</v>
      </c>
      <c r="C9" s="144"/>
      <c r="D9" s="144"/>
      <c r="E9" s="144"/>
      <c r="F9" s="144"/>
      <c r="G9" s="144"/>
      <c r="H9" s="144"/>
      <c r="I9" s="144"/>
      <c r="J9" s="144"/>
      <c r="K9" s="144"/>
      <c r="L9" s="144"/>
      <c r="M9" s="144"/>
      <c r="N9" s="144"/>
      <c r="O9" s="147"/>
    </row>
    <row r="10" spans="1:24" s="16" customFormat="1" ht="15.75" x14ac:dyDescent="0.25">
      <c r="A10" s="148"/>
      <c r="B10" s="147"/>
      <c r="C10" s="147"/>
      <c r="D10" s="147"/>
      <c r="E10" s="147"/>
      <c r="F10" s="147"/>
      <c r="G10" s="147"/>
      <c r="H10" s="147"/>
      <c r="I10" s="147"/>
      <c r="J10" s="147"/>
      <c r="K10" s="147"/>
      <c r="L10" s="147"/>
      <c r="M10" s="147"/>
      <c r="N10" s="147"/>
      <c r="O10" s="147"/>
    </row>
    <row r="11" spans="1:24" s="16" customFormat="1" ht="15.75" x14ac:dyDescent="0.25">
      <c r="A11" s="148"/>
      <c r="B11" s="146" t="s">
        <v>872</v>
      </c>
      <c r="C11" s="144"/>
      <c r="D11" s="147"/>
      <c r="E11" s="147"/>
      <c r="F11" s="147"/>
      <c r="G11" s="147"/>
      <c r="H11" s="147"/>
      <c r="I11" s="147"/>
      <c r="J11" s="147"/>
      <c r="K11" s="147"/>
      <c r="L11" s="147"/>
      <c r="M11" s="147"/>
      <c r="N11" s="147"/>
      <c r="O11" s="147"/>
    </row>
    <row r="12" spans="1:24" s="16" customFormat="1" ht="45" x14ac:dyDescent="0.25">
      <c r="A12" s="148"/>
      <c r="B12" s="151" t="s">
        <v>18</v>
      </c>
      <c r="C12" s="151" t="s">
        <v>609</v>
      </c>
      <c r="D12" s="151" t="s">
        <v>251</v>
      </c>
      <c r="E12" s="151" t="s">
        <v>252</v>
      </c>
      <c r="F12" s="147"/>
      <c r="G12" s="147"/>
      <c r="H12" s="147"/>
      <c r="I12" s="147"/>
      <c r="J12" s="147"/>
      <c r="K12" s="147"/>
      <c r="L12" s="147"/>
      <c r="M12" s="147"/>
      <c r="N12" s="147"/>
      <c r="O12" s="147"/>
    </row>
    <row r="13" spans="1:24" s="16" customFormat="1" ht="15.75" x14ac:dyDescent="0.25">
      <c r="A13" s="148"/>
      <c r="B13" s="152" t="s">
        <v>22</v>
      </c>
      <c r="C13" s="153">
        <v>0.44</v>
      </c>
      <c r="D13" s="153">
        <v>0.55000000000000004</v>
      </c>
      <c r="E13" s="153">
        <v>0.01</v>
      </c>
      <c r="F13" s="147"/>
      <c r="G13" s="147"/>
      <c r="H13" s="147"/>
      <c r="I13" s="147"/>
      <c r="J13" s="147"/>
      <c r="K13" s="147"/>
      <c r="L13" s="147"/>
      <c r="M13" s="147"/>
      <c r="N13" s="147"/>
      <c r="O13" s="147"/>
    </row>
    <row r="14" spans="1:24" s="16" customFormat="1" ht="15.75" x14ac:dyDescent="0.25">
      <c r="A14" s="148"/>
      <c r="B14" s="48" t="s">
        <v>561</v>
      </c>
      <c r="C14" s="147"/>
      <c r="D14" s="147"/>
      <c r="E14" s="147"/>
      <c r="F14" s="147"/>
      <c r="G14" s="147"/>
      <c r="H14" s="147"/>
      <c r="I14" s="147"/>
      <c r="J14" s="147"/>
      <c r="K14" s="147"/>
      <c r="L14" s="147"/>
      <c r="M14" s="147"/>
      <c r="N14" s="147"/>
      <c r="O14" s="147"/>
    </row>
    <row r="15" spans="1:24" s="16" customFormat="1" ht="15.75" x14ac:dyDescent="0.25">
      <c r="A15" s="148"/>
      <c r="B15" s="48"/>
      <c r="C15" s="147"/>
      <c r="D15" s="147"/>
      <c r="E15" s="147"/>
      <c r="F15" s="147"/>
      <c r="G15" s="147"/>
      <c r="H15" s="147"/>
      <c r="I15" s="147"/>
      <c r="J15" s="147"/>
      <c r="K15" s="147"/>
      <c r="L15" s="147"/>
      <c r="M15" s="147"/>
      <c r="N15" s="147"/>
      <c r="O15" s="147"/>
    </row>
    <row r="16" spans="1:24" s="16" customFormat="1" ht="15.75" x14ac:dyDescent="0.25">
      <c r="A16" s="148"/>
      <c r="B16" s="146" t="s">
        <v>873</v>
      </c>
      <c r="C16" s="147"/>
      <c r="D16" s="147"/>
      <c r="E16" s="147"/>
      <c r="F16" s="147"/>
      <c r="G16" s="147"/>
      <c r="H16" s="147"/>
      <c r="I16" s="147"/>
      <c r="J16" s="147"/>
      <c r="K16" s="147"/>
      <c r="L16" s="147"/>
      <c r="M16" s="147"/>
      <c r="N16" s="147"/>
      <c r="O16" s="147"/>
    </row>
    <row r="17" spans="1:23" s="16" customFormat="1" ht="43.5" x14ac:dyDescent="0.25">
      <c r="A17" s="148"/>
      <c r="B17" s="421" t="s">
        <v>484</v>
      </c>
      <c r="C17" s="421" t="s">
        <v>608</v>
      </c>
      <c r="D17" s="421" t="s">
        <v>251</v>
      </c>
      <c r="E17" s="421" t="s">
        <v>252</v>
      </c>
      <c r="F17" s="460"/>
      <c r="G17" s="460"/>
      <c r="H17" s="460"/>
      <c r="I17" s="460"/>
      <c r="J17" s="460"/>
      <c r="K17" s="460"/>
      <c r="L17" s="460"/>
      <c r="M17" s="460"/>
      <c r="N17" s="460"/>
      <c r="O17" s="460"/>
      <c r="P17" s="460"/>
      <c r="Q17" s="460"/>
    </row>
    <row r="18" spans="1:23" s="16" customFormat="1" ht="15.75" x14ac:dyDescent="0.25">
      <c r="A18" s="148"/>
      <c r="B18" s="462" t="s">
        <v>485</v>
      </c>
      <c r="C18" s="40">
        <v>0.39</v>
      </c>
      <c r="D18" s="40">
        <v>0.57999999999999996</v>
      </c>
      <c r="E18" s="40">
        <v>3.1E-2</v>
      </c>
      <c r="F18" s="461"/>
      <c r="G18" s="461"/>
      <c r="H18" s="461"/>
      <c r="I18" s="461"/>
      <c r="J18" s="461"/>
      <c r="K18" s="461"/>
      <c r="L18" s="461"/>
      <c r="M18" s="461"/>
      <c r="N18" s="461"/>
      <c r="O18" s="461"/>
      <c r="P18" s="461"/>
      <c r="Q18" s="461"/>
    </row>
    <row r="19" spans="1:23" s="16" customFormat="1" ht="15.75" x14ac:dyDescent="0.25">
      <c r="A19" s="148"/>
      <c r="B19" s="462" t="s">
        <v>486</v>
      </c>
      <c r="C19" s="40">
        <v>0</v>
      </c>
      <c r="D19" s="40">
        <v>0</v>
      </c>
      <c r="E19" s="40">
        <v>0</v>
      </c>
      <c r="F19" s="461"/>
      <c r="G19" s="461"/>
      <c r="H19" s="461"/>
      <c r="I19" s="461"/>
      <c r="J19" s="461"/>
      <c r="K19" s="461"/>
      <c r="L19" s="461"/>
      <c r="M19" s="461"/>
      <c r="N19" s="461"/>
      <c r="O19" s="461"/>
      <c r="P19" s="461"/>
      <c r="Q19" s="461"/>
    </row>
    <row r="20" spans="1:23" s="16" customFormat="1" ht="15.75" x14ac:dyDescent="0.25">
      <c r="A20" s="148"/>
      <c r="B20" s="463" t="s">
        <v>487</v>
      </c>
      <c r="C20" s="40">
        <v>0.44</v>
      </c>
      <c r="D20" s="40">
        <v>0.54500000000000004</v>
      </c>
      <c r="E20" s="40">
        <v>1.2999999999999999E-2</v>
      </c>
      <c r="F20" s="461"/>
      <c r="G20" s="461"/>
      <c r="H20" s="461"/>
      <c r="I20" s="461"/>
      <c r="J20" s="461"/>
      <c r="K20" s="461"/>
      <c r="L20" s="461"/>
      <c r="M20" s="461"/>
      <c r="N20" s="461"/>
      <c r="O20" s="461"/>
      <c r="P20" s="461"/>
      <c r="Q20" s="461"/>
    </row>
    <row r="21" spans="1:23" s="16" customFormat="1" ht="15.75" x14ac:dyDescent="0.25">
      <c r="A21" s="148"/>
      <c r="B21" s="463" t="s">
        <v>488</v>
      </c>
      <c r="C21" s="40">
        <v>0.42</v>
      </c>
      <c r="D21" s="40">
        <v>0.57099999999999995</v>
      </c>
      <c r="E21" s="40">
        <v>1.0999999999999999E-2</v>
      </c>
      <c r="F21" s="461"/>
      <c r="G21" s="461"/>
      <c r="H21" s="461"/>
      <c r="I21" s="461"/>
      <c r="J21" s="461"/>
      <c r="K21" s="461"/>
      <c r="L21" s="461"/>
      <c r="M21" s="461"/>
      <c r="N21" s="461"/>
      <c r="O21" s="461"/>
      <c r="P21" s="461"/>
      <c r="Q21" s="461"/>
    </row>
    <row r="22" spans="1:23" s="16" customFormat="1" ht="15.75" x14ac:dyDescent="0.25">
      <c r="A22" s="148"/>
      <c r="B22" s="463" t="s">
        <v>489</v>
      </c>
      <c r="C22" s="40">
        <v>0.31</v>
      </c>
      <c r="D22" s="40">
        <v>0.58699999999999997</v>
      </c>
      <c r="E22" s="40">
        <v>0</v>
      </c>
      <c r="F22" s="461"/>
      <c r="G22" s="461"/>
      <c r="H22" s="461"/>
      <c r="I22" s="461"/>
      <c r="J22" s="461"/>
      <c r="K22" s="461"/>
      <c r="L22" s="461"/>
      <c r="M22" s="461"/>
      <c r="N22" s="461"/>
      <c r="O22" s="461"/>
      <c r="P22" s="461"/>
      <c r="Q22" s="461"/>
    </row>
    <row r="23" spans="1:23" s="16" customFormat="1" ht="15.75" x14ac:dyDescent="0.25">
      <c r="A23" s="148"/>
      <c r="B23" s="463" t="s">
        <v>490</v>
      </c>
      <c r="C23" s="40">
        <v>0.51</v>
      </c>
      <c r="D23" s="40">
        <v>0.46800000000000003</v>
      </c>
      <c r="E23" s="40">
        <v>1.9E-2</v>
      </c>
      <c r="F23" s="461"/>
      <c r="G23" s="461"/>
      <c r="H23" s="461"/>
      <c r="I23" s="461"/>
      <c r="J23" s="461"/>
      <c r="K23" s="461"/>
      <c r="L23" s="461"/>
      <c r="M23" s="461"/>
      <c r="N23" s="461"/>
      <c r="O23" s="461"/>
      <c r="P23" s="461"/>
      <c r="Q23" s="461"/>
    </row>
    <row r="24" spans="1:23" s="16" customFormat="1" ht="15.75" x14ac:dyDescent="0.25">
      <c r="A24" s="148"/>
      <c r="B24" s="463" t="s">
        <v>567</v>
      </c>
      <c r="C24" s="153">
        <v>0.44</v>
      </c>
      <c r="D24" s="153">
        <v>0.55200000000000005</v>
      </c>
      <c r="E24" s="40">
        <v>1.4E-2</v>
      </c>
      <c r="F24" s="461"/>
      <c r="G24" s="461"/>
      <c r="H24" s="461"/>
      <c r="I24" s="461"/>
      <c r="J24" s="461"/>
      <c r="K24" s="461"/>
      <c r="L24" s="461"/>
      <c r="M24" s="461"/>
      <c r="N24" s="461"/>
      <c r="O24" s="461"/>
      <c r="P24" s="461"/>
      <c r="Q24" s="461"/>
    </row>
    <row r="25" spans="1:23" s="16" customFormat="1" ht="15.75" x14ac:dyDescent="0.25">
      <c r="A25" s="148"/>
      <c r="B25" s="48" t="s">
        <v>561</v>
      </c>
      <c r="C25" s="147"/>
      <c r="D25" s="147"/>
      <c r="E25" s="147"/>
      <c r="F25" s="147"/>
      <c r="G25" s="147"/>
      <c r="H25" s="147"/>
      <c r="I25" s="147"/>
      <c r="J25" s="147"/>
      <c r="K25" s="147"/>
      <c r="L25" s="147"/>
      <c r="M25" s="147"/>
      <c r="N25" s="147"/>
      <c r="O25" s="147"/>
    </row>
    <row r="26" spans="1:23" ht="15" x14ac:dyDescent="0.2">
      <c r="A26" s="144"/>
      <c r="B26" s="48"/>
      <c r="C26" s="144"/>
      <c r="D26" s="144"/>
      <c r="E26" s="144"/>
      <c r="F26" s="144"/>
      <c r="G26" s="144"/>
      <c r="H26" s="144"/>
      <c r="I26" s="144"/>
      <c r="J26" s="144"/>
      <c r="K26" s="144"/>
      <c r="L26" s="144"/>
      <c r="M26" s="144"/>
      <c r="N26" s="144"/>
      <c r="O26" s="144"/>
      <c r="Q26" s="33"/>
    </row>
    <row r="27" spans="1:23" ht="15" customHeight="1" x14ac:dyDescent="0.25">
      <c r="A27" s="144"/>
      <c r="B27" s="360" t="s">
        <v>253</v>
      </c>
      <c r="C27" s="358"/>
      <c r="D27" s="359"/>
      <c r="E27" s="359"/>
      <c r="F27" s="359"/>
      <c r="G27" s="359"/>
      <c r="H27" s="359"/>
      <c r="I27" s="751"/>
      <c r="J27" s="751"/>
      <c r="K27" s="751"/>
      <c r="L27" s="751"/>
      <c r="M27" s="751"/>
      <c r="N27" s="751"/>
      <c r="O27" s="751"/>
    </row>
    <row r="28" spans="1:23" ht="14.25" customHeight="1" x14ac:dyDescent="0.25">
      <c r="A28" s="144"/>
      <c r="B28" s="752" t="s">
        <v>128</v>
      </c>
      <c r="C28" s="755" t="s">
        <v>255</v>
      </c>
      <c r="D28" s="758" t="s">
        <v>256</v>
      </c>
      <c r="E28" s="758"/>
      <c r="F28" s="758"/>
      <c r="G28" s="758"/>
      <c r="H28" s="758"/>
      <c r="I28" s="758"/>
      <c r="J28" s="759" t="s">
        <v>257</v>
      </c>
      <c r="K28" s="759"/>
      <c r="L28" s="759"/>
      <c r="M28" s="759"/>
      <c r="N28" s="759"/>
      <c r="O28" s="759"/>
      <c r="R28" s="16"/>
      <c r="S28" s="16"/>
      <c r="T28" s="16"/>
      <c r="U28" s="16"/>
      <c r="V28" s="16"/>
      <c r="W28" s="16"/>
    </row>
    <row r="29" spans="1:23" ht="14.25" customHeight="1" x14ac:dyDescent="0.25">
      <c r="A29" s="144"/>
      <c r="B29" s="753"/>
      <c r="C29" s="756"/>
      <c r="D29" s="758" t="s">
        <v>258</v>
      </c>
      <c r="E29" s="758"/>
      <c r="F29" s="758" t="s">
        <v>259</v>
      </c>
      <c r="G29" s="758"/>
      <c r="H29" s="758" t="s">
        <v>260</v>
      </c>
      <c r="I29" s="758"/>
      <c r="J29" s="759" t="s">
        <v>134</v>
      </c>
      <c r="K29" s="759"/>
      <c r="L29" s="759"/>
      <c r="M29" s="759" t="s">
        <v>261</v>
      </c>
      <c r="N29" s="759"/>
      <c r="O29" s="759"/>
      <c r="R29" s="16"/>
      <c r="S29" s="16"/>
      <c r="T29" s="16"/>
      <c r="U29" s="16"/>
      <c r="V29" s="16"/>
      <c r="W29" s="16"/>
    </row>
    <row r="30" spans="1:23" ht="14.25" customHeight="1" x14ac:dyDescent="0.25">
      <c r="A30" s="144"/>
      <c r="B30" s="754"/>
      <c r="C30" s="757"/>
      <c r="D30" s="154" t="s">
        <v>262</v>
      </c>
      <c r="E30" s="154" t="s">
        <v>263</v>
      </c>
      <c r="F30" s="154" t="s">
        <v>264</v>
      </c>
      <c r="G30" s="154" t="s">
        <v>265</v>
      </c>
      <c r="H30" s="154" t="s">
        <v>266</v>
      </c>
      <c r="I30" s="154" t="s">
        <v>267</v>
      </c>
      <c r="J30" s="155" t="s">
        <v>268</v>
      </c>
      <c r="K30" s="155" t="s">
        <v>269</v>
      </c>
      <c r="L30" s="155" t="s">
        <v>270</v>
      </c>
      <c r="M30" s="155" t="s">
        <v>271</v>
      </c>
      <c r="N30" s="155" t="s">
        <v>272</v>
      </c>
      <c r="O30" s="155" t="s">
        <v>111</v>
      </c>
      <c r="R30" s="16"/>
      <c r="S30" s="16"/>
      <c r="T30" s="16"/>
      <c r="U30" s="16"/>
      <c r="V30" s="16"/>
      <c r="W30" s="16"/>
    </row>
    <row r="31" spans="1:23" ht="14.25" customHeight="1" x14ac:dyDescent="0.25">
      <c r="A31" s="144"/>
      <c r="B31" s="156" t="s">
        <v>22</v>
      </c>
      <c r="C31" s="157">
        <v>0.52496000000000009</v>
      </c>
      <c r="D31" s="157">
        <v>0.50405</v>
      </c>
      <c r="E31" s="157">
        <v>0.53326000000000007</v>
      </c>
      <c r="F31" s="157">
        <v>0.50572000000000006</v>
      </c>
      <c r="G31" s="157" t="s">
        <v>273</v>
      </c>
      <c r="H31" s="157">
        <v>0.5592100000000001</v>
      </c>
      <c r="I31" s="157">
        <v>0.49712000000000006</v>
      </c>
      <c r="J31" s="157">
        <v>0.51006000000000007</v>
      </c>
      <c r="K31" s="157">
        <v>0.66468000000000005</v>
      </c>
      <c r="L31" s="157" t="s">
        <v>273</v>
      </c>
      <c r="M31" s="157">
        <v>0.69718000000000002</v>
      </c>
      <c r="N31" s="157">
        <v>0.34143000000000001</v>
      </c>
      <c r="O31" s="157">
        <v>0.42295000000000005</v>
      </c>
      <c r="R31" s="16"/>
      <c r="S31" s="16"/>
      <c r="T31" s="16"/>
      <c r="U31" s="16"/>
      <c r="V31" s="16"/>
      <c r="W31" s="16"/>
    </row>
    <row r="32" spans="1:23" ht="15" x14ac:dyDescent="0.2">
      <c r="A32" s="144"/>
      <c r="B32" s="158" t="s">
        <v>274</v>
      </c>
      <c r="C32" s="159"/>
      <c r="D32" s="159"/>
      <c r="E32" s="159"/>
      <c r="F32" s="159"/>
      <c r="G32" s="159"/>
      <c r="H32" s="159"/>
      <c r="I32" s="159"/>
      <c r="J32" s="159"/>
      <c r="K32" s="159"/>
      <c r="L32" s="159"/>
      <c r="M32" s="159"/>
      <c r="N32" s="159"/>
      <c r="O32" s="159"/>
    </row>
    <row r="33" spans="1:23" ht="15.75" x14ac:dyDescent="0.2">
      <c r="A33" s="144"/>
      <c r="B33" s="160" t="s">
        <v>275</v>
      </c>
      <c r="C33" s="159"/>
      <c r="D33" s="159"/>
      <c r="E33" s="159"/>
      <c r="F33" s="159"/>
      <c r="G33" s="159"/>
      <c r="H33" s="159"/>
      <c r="I33" s="159"/>
      <c r="J33" s="159"/>
      <c r="K33" s="159"/>
      <c r="L33" s="159"/>
      <c r="M33" s="159"/>
      <c r="N33" s="159"/>
      <c r="O33" s="159"/>
    </row>
    <row r="34" spans="1:23" ht="15.75" x14ac:dyDescent="0.2">
      <c r="A34" s="144"/>
      <c r="B34" s="160"/>
      <c r="C34" s="159"/>
      <c r="D34" s="159"/>
      <c r="E34" s="159"/>
      <c r="F34" s="159"/>
      <c r="G34" s="159"/>
      <c r="H34" s="159"/>
      <c r="I34" s="159"/>
      <c r="J34" s="159"/>
      <c r="K34" s="159"/>
      <c r="L34" s="159"/>
      <c r="M34" s="159"/>
      <c r="N34" s="159"/>
      <c r="O34" s="159"/>
    </row>
    <row r="35" spans="1:23" ht="27" customHeight="1" x14ac:dyDescent="0.25">
      <c r="A35" s="144"/>
      <c r="B35" s="745" t="s">
        <v>276</v>
      </c>
      <c r="C35" s="745"/>
      <c r="D35" s="745"/>
      <c r="E35" s="745"/>
      <c r="F35" s="745"/>
      <c r="G35" s="745"/>
      <c r="H35" s="147"/>
      <c r="I35" s="161"/>
      <c r="J35" s="147"/>
      <c r="K35" s="147"/>
      <c r="L35" s="147"/>
      <c r="M35" s="147"/>
      <c r="N35" s="147"/>
      <c r="O35" s="144"/>
    </row>
    <row r="36" spans="1:23" ht="110.25" x14ac:dyDescent="0.25">
      <c r="A36" s="144"/>
      <c r="B36" s="162" t="s">
        <v>128</v>
      </c>
      <c r="C36" s="163" t="s">
        <v>277</v>
      </c>
      <c r="D36" s="163" t="s">
        <v>278</v>
      </c>
      <c r="E36" s="163" t="s">
        <v>116</v>
      </c>
      <c r="F36" s="163" t="s">
        <v>279</v>
      </c>
      <c r="G36" s="163" t="s">
        <v>116</v>
      </c>
      <c r="H36" s="147"/>
      <c r="I36" s="464"/>
      <c r="J36" s="465"/>
      <c r="K36" s="465"/>
      <c r="L36" s="465"/>
      <c r="M36" s="465"/>
      <c r="N36" s="465"/>
      <c r="O36" s="144"/>
      <c r="Q36" s="33"/>
    </row>
    <row r="37" spans="1:23" ht="15.75" x14ac:dyDescent="0.25">
      <c r="A37" s="144"/>
      <c r="B37" s="164" t="s">
        <v>22</v>
      </c>
      <c r="C37" s="165">
        <v>91203</v>
      </c>
      <c r="D37" s="165">
        <v>15824</v>
      </c>
      <c r="E37" s="166">
        <f>D37/C37</f>
        <v>0.17350306459217349</v>
      </c>
      <c r="F37" s="165">
        <v>75379</v>
      </c>
      <c r="G37" s="166">
        <f>F37/C37</f>
        <v>0.82649693540782654</v>
      </c>
      <c r="H37" s="147"/>
      <c r="I37" s="466"/>
      <c r="J37" s="467"/>
      <c r="K37" s="467"/>
      <c r="L37" s="468"/>
      <c r="M37" s="467"/>
      <c r="N37" s="468"/>
      <c r="O37" s="144"/>
      <c r="Q37" s="33"/>
    </row>
    <row r="38" spans="1:23" ht="15.75" x14ac:dyDescent="0.25">
      <c r="A38" s="144"/>
      <c r="B38" s="746" t="s">
        <v>280</v>
      </c>
      <c r="C38" s="746"/>
      <c r="D38" s="746"/>
      <c r="E38" s="746"/>
      <c r="F38" s="746"/>
      <c r="G38" s="746"/>
      <c r="H38" s="147"/>
      <c r="I38" s="167"/>
      <c r="J38" s="168"/>
      <c r="K38" s="168"/>
      <c r="L38" s="169"/>
      <c r="M38" s="168"/>
      <c r="N38" s="169"/>
      <c r="O38" s="144"/>
      <c r="Q38" s="33"/>
    </row>
    <row r="39" spans="1:23" ht="15.75" x14ac:dyDescent="0.25">
      <c r="A39" s="144"/>
      <c r="B39" s="170"/>
      <c r="C39" s="147"/>
      <c r="D39" s="147"/>
      <c r="E39" s="147"/>
      <c r="F39" s="147"/>
      <c r="G39" s="147"/>
      <c r="H39" s="144"/>
      <c r="I39" s="144"/>
      <c r="J39" s="144"/>
      <c r="K39" s="144"/>
      <c r="L39" s="144"/>
      <c r="M39" s="144"/>
      <c r="N39" s="144"/>
      <c r="O39" s="144"/>
      <c r="Q39" s="33"/>
    </row>
    <row r="40" spans="1:23" ht="15.75" x14ac:dyDescent="0.25">
      <c r="A40" s="144"/>
      <c r="B40" s="144"/>
      <c r="C40" s="144"/>
      <c r="D40" s="144"/>
      <c r="E40" s="144"/>
      <c r="F40" s="144"/>
      <c r="G40" s="144"/>
      <c r="H40" s="147"/>
      <c r="I40" s="147"/>
      <c r="J40" s="147"/>
      <c r="K40" s="147"/>
      <c r="L40" s="144"/>
      <c r="M40" s="144"/>
      <c r="N40" s="144"/>
      <c r="O40" s="144"/>
      <c r="Q40" s="33"/>
    </row>
    <row r="41" spans="1:23" ht="15.75" x14ac:dyDescent="0.25">
      <c r="A41" s="144"/>
      <c r="B41" s="171" t="s">
        <v>610</v>
      </c>
      <c r="C41" s="147"/>
      <c r="D41" s="147"/>
      <c r="E41" s="147"/>
      <c r="F41" s="147"/>
      <c r="G41" s="147"/>
      <c r="H41" s="147"/>
      <c r="I41" s="172"/>
      <c r="J41" s="173"/>
      <c r="K41" s="173"/>
      <c r="L41" s="147"/>
      <c r="M41" s="147"/>
      <c r="N41" s="144"/>
      <c r="O41" s="144"/>
      <c r="Q41" s="93"/>
      <c r="S41" s="33"/>
      <c r="T41" s="33"/>
      <c r="U41" s="33"/>
      <c r="V41" s="33"/>
      <c r="W41" s="33"/>
    </row>
    <row r="42" spans="1:23" ht="30" customHeight="1" x14ac:dyDescent="0.25">
      <c r="A42" s="144"/>
      <c r="B42" s="747" t="s">
        <v>282</v>
      </c>
      <c r="C42" s="747"/>
      <c r="D42" s="174" t="s">
        <v>283</v>
      </c>
      <c r="E42" s="174" t="s">
        <v>140</v>
      </c>
      <c r="F42" s="174" t="s">
        <v>142</v>
      </c>
      <c r="G42" s="174" t="s">
        <v>111</v>
      </c>
      <c r="H42" s="174" t="s">
        <v>126</v>
      </c>
      <c r="I42" s="147"/>
      <c r="J42" s="175"/>
      <c r="K42" s="748"/>
      <c r="L42" s="748"/>
      <c r="M42" s="176"/>
      <c r="N42" s="176"/>
      <c r="O42" s="176"/>
      <c r="P42" s="177"/>
      <c r="Q42" s="68"/>
      <c r="S42" s="178"/>
      <c r="T42" s="178"/>
      <c r="U42" s="178"/>
      <c r="V42" s="178"/>
      <c r="W42" s="178"/>
    </row>
    <row r="43" spans="1:23" ht="15.75" x14ac:dyDescent="0.25">
      <c r="A43" s="144"/>
      <c r="B43" s="179">
        <v>1</v>
      </c>
      <c r="C43" s="180" t="s">
        <v>284</v>
      </c>
      <c r="D43" s="166">
        <v>0.54</v>
      </c>
      <c r="E43" s="166" t="s">
        <v>273</v>
      </c>
      <c r="F43" s="166" t="s">
        <v>273</v>
      </c>
      <c r="G43" s="166" t="s">
        <v>273</v>
      </c>
      <c r="H43" s="166">
        <v>0.54</v>
      </c>
      <c r="I43" s="147"/>
      <c r="J43" s="175"/>
      <c r="K43" s="181"/>
      <c r="L43" s="182"/>
      <c r="M43" s="183"/>
      <c r="N43" s="183"/>
      <c r="O43" s="183"/>
      <c r="P43" s="184"/>
      <c r="Q43" s="185"/>
      <c r="S43" s="178"/>
      <c r="T43" s="178"/>
      <c r="U43" s="178"/>
      <c r="V43" s="178"/>
      <c r="W43" s="178"/>
    </row>
    <row r="44" spans="1:23" ht="15.75" x14ac:dyDescent="0.25">
      <c r="A44" s="144"/>
      <c r="B44" s="179">
        <v>2</v>
      </c>
      <c r="C44" s="180" t="s">
        <v>285</v>
      </c>
      <c r="D44" s="166">
        <v>0.46</v>
      </c>
      <c r="E44" s="166" t="s">
        <v>273</v>
      </c>
      <c r="F44" s="166" t="s">
        <v>273</v>
      </c>
      <c r="G44" s="166" t="s">
        <v>273</v>
      </c>
      <c r="H44" s="166">
        <v>0.46</v>
      </c>
      <c r="I44" s="147"/>
      <c r="J44" s="175"/>
      <c r="K44" s="181"/>
      <c r="L44" s="182"/>
      <c r="M44" s="183"/>
      <c r="N44" s="183"/>
      <c r="O44" s="183"/>
      <c r="P44" s="184"/>
      <c r="Q44" s="184"/>
      <c r="S44" s="186"/>
      <c r="T44" s="186"/>
      <c r="U44" s="186"/>
      <c r="V44" s="186"/>
      <c r="W44" s="186"/>
    </row>
    <row r="45" spans="1:23" ht="15.75" x14ac:dyDescent="0.25">
      <c r="A45" s="144"/>
      <c r="B45" s="179">
        <v>3</v>
      </c>
      <c r="C45" s="180" t="s">
        <v>126</v>
      </c>
      <c r="D45" s="187">
        <v>1</v>
      </c>
      <c r="E45" s="187">
        <v>1</v>
      </c>
      <c r="F45" s="187">
        <v>1</v>
      </c>
      <c r="G45" s="187">
        <v>1</v>
      </c>
      <c r="H45" s="187">
        <v>1</v>
      </c>
      <c r="I45" s="147"/>
      <c r="J45" s="181"/>
      <c r="K45" s="181"/>
      <c r="L45" s="182"/>
      <c r="M45" s="183"/>
      <c r="N45" s="183"/>
      <c r="O45" s="183"/>
      <c r="P45" s="184"/>
      <c r="Q45" s="184"/>
      <c r="S45" s="79"/>
      <c r="T45" s="79"/>
      <c r="U45" s="188"/>
      <c r="V45" s="79"/>
      <c r="W45" s="79"/>
    </row>
    <row r="46" spans="1:23" ht="15.75" x14ac:dyDescent="0.25">
      <c r="A46" s="144"/>
      <c r="B46" s="179">
        <v>4</v>
      </c>
      <c r="C46" s="189" t="s">
        <v>25</v>
      </c>
      <c r="D46" s="190">
        <v>170</v>
      </c>
      <c r="E46" s="190">
        <v>30</v>
      </c>
      <c r="F46" s="190">
        <v>50</v>
      </c>
      <c r="G46" s="190">
        <v>10</v>
      </c>
      <c r="H46" s="190">
        <v>260</v>
      </c>
      <c r="I46" s="147"/>
      <c r="J46" s="144"/>
      <c r="K46" s="181"/>
      <c r="L46" s="182"/>
      <c r="M46" s="191"/>
      <c r="N46" s="191"/>
      <c r="O46" s="191"/>
      <c r="P46" s="192"/>
      <c r="Q46" s="192"/>
      <c r="S46" s="42"/>
      <c r="T46" s="16"/>
      <c r="U46" s="16"/>
      <c r="V46" s="33"/>
      <c r="W46" s="33"/>
    </row>
    <row r="47" spans="1:23" ht="15.75" x14ac:dyDescent="0.25">
      <c r="A47" s="144"/>
      <c r="B47" s="193" t="s">
        <v>286</v>
      </c>
      <c r="C47" s="194"/>
      <c r="D47" s="194"/>
      <c r="E47" s="194"/>
      <c r="F47" s="194"/>
      <c r="G47" s="147"/>
      <c r="H47" s="194"/>
      <c r="I47" s="144"/>
      <c r="J47" s="144"/>
      <c r="K47" s="195"/>
      <c r="L47" s="147"/>
      <c r="M47" s="147"/>
      <c r="N47" s="147"/>
      <c r="O47" s="147"/>
      <c r="P47" s="16"/>
      <c r="Q47" s="16"/>
      <c r="S47" s="177"/>
      <c r="T47" s="177"/>
      <c r="U47" s="177"/>
      <c r="V47" s="177"/>
      <c r="W47" s="33"/>
    </row>
    <row r="48" spans="1:23" ht="15.75" x14ac:dyDescent="0.25">
      <c r="A48" s="144"/>
      <c r="B48" s="193" t="s">
        <v>287</v>
      </c>
      <c r="C48" s="194"/>
      <c r="D48" s="194"/>
      <c r="E48" s="194"/>
      <c r="F48" s="194"/>
      <c r="G48" s="147"/>
      <c r="H48" s="147"/>
      <c r="I48" s="144"/>
      <c r="J48" s="144"/>
      <c r="K48" s="195"/>
      <c r="L48" s="147"/>
      <c r="M48" s="147"/>
      <c r="N48" s="147"/>
      <c r="O48" s="147"/>
      <c r="P48" s="16"/>
      <c r="Q48" s="16"/>
      <c r="S48" s="196"/>
      <c r="T48" s="197"/>
      <c r="U48" s="198"/>
      <c r="V48" s="199"/>
      <c r="W48" s="33"/>
    </row>
    <row r="49" spans="1:30" ht="15.75" x14ac:dyDescent="0.25">
      <c r="A49" s="144"/>
      <c r="B49" s="193"/>
      <c r="C49" s="194"/>
      <c r="D49" s="194"/>
      <c r="E49" s="194"/>
      <c r="F49" s="194"/>
      <c r="G49" s="147"/>
      <c r="H49" s="147"/>
      <c r="I49" s="193"/>
      <c r="J49" s="147"/>
      <c r="K49" s="144"/>
      <c r="L49" s="144"/>
      <c r="M49" s="144"/>
      <c r="N49" s="144"/>
      <c r="O49" s="144"/>
      <c r="S49" s="93"/>
    </row>
    <row r="50" spans="1:30" ht="15.75" x14ac:dyDescent="0.25">
      <c r="A50" s="144"/>
      <c r="B50" s="172" t="s">
        <v>611</v>
      </c>
      <c r="C50" s="147"/>
      <c r="D50" s="147"/>
      <c r="E50" s="144"/>
      <c r="F50" s="144"/>
      <c r="G50" s="147"/>
      <c r="H50" s="147"/>
      <c r="I50" s="173"/>
      <c r="J50" s="147"/>
      <c r="K50" s="147"/>
      <c r="L50" s="144"/>
      <c r="M50" s="144"/>
      <c r="N50" s="144"/>
      <c r="O50" s="173"/>
      <c r="Q50" s="93"/>
    </row>
    <row r="51" spans="1:30" ht="30" x14ac:dyDescent="0.25">
      <c r="A51" s="144"/>
      <c r="B51" s="253" t="s">
        <v>612</v>
      </c>
      <c r="C51" s="253" t="s">
        <v>29</v>
      </c>
      <c r="D51" s="253" t="s">
        <v>30</v>
      </c>
      <c r="E51" s="253" t="s">
        <v>31</v>
      </c>
      <c r="F51" s="253" t="s">
        <v>46</v>
      </c>
      <c r="G51" s="253" t="s">
        <v>33</v>
      </c>
      <c r="H51" s="253" t="s">
        <v>21</v>
      </c>
      <c r="I51" s="173"/>
      <c r="J51" s="147"/>
      <c r="K51" s="147"/>
      <c r="L51" s="144"/>
      <c r="M51" s="144"/>
      <c r="N51" s="144"/>
      <c r="O51" s="173"/>
      <c r="Q51" s="93"/>
    </row>
    <row r="52" spans="1:30" ht="15.75" x14ac:dyDescent="0.25">
      <c r="A52" s="144"/>
      <c r="B52" s="253" t="s">
        <v>49</v>
      </c>
      <c r="C52" s="253">
        <v>3295</v>
      </c>
      <c r="D52" s="253">
        <v>5067</v>
      </c>
      <c r="E52" s="253">
        <v>441</v>
      </c>
      <c r="F52" s="253">
        <v>205</v>
      </c>
      <c r="G52" s="253">
        <v>133</v>
      </c>
      <c r="H52" s="253">
        <f>SUM(C52:G52)</f>
        <v>9141</v>
      </c>
      <c r="I52" s="173"/>
      <c r="J52" s="147"/>
      <c r="K52" s="147"/>
      <c r="L52" s="144"/>
      <c r="M52" s="144"/>
      <c r="N52" s="144"/>
      <c r="O52" s="173"/>
      <c r="Q52" s="93"/>
    </row>
    <row r="53" spans="1:30" ht="15.75" x14ac:dyDescent="0.25">
      <c r="A53" s="144"/>
      <c r="B53" s="469" t="s">
        <v>613</v>
      </c>
      <c r="C53" s="382">
        <f>C52/H52</f>
        <v>0.36046384421835687</v>
      </c>
      <c r="D53" s="382">
        <f>D52/H52</f>
        <v>0.55431572038070231</v>
      </c>
      <c r="E53" s="382">
        <f>E52/H52</f>
        <v>4.8244174597965213E-2</v>
      </c>
      <c r="F53" s="382">
        <f>F52/H52</f>
        <v>2.2426430368668634E-2</v>
      </c>
      <c r="G53" s="382">
        <f>G52/H52</f>
        <v>1.4549830434306969E-2</v>
      </c>
      <c r="H53" s="382">
        <f>SUM(C53:G53)</f>
        <v>1</v>
      </c>
      <c r="I53" s="173"/>
      <c r="J53" s="147"/>
      <c r="K53" s="147"/>
      <c r="L53" s="144"/>
      <c r="M53" s="144"/>
      <c r="N53" s="144"/>
      <c r="O53" s="173"/>
      <c r="Q53" s="93"/>
    </row>
    <row r="54" spans="1:30" ht="15.75" x14ac:dyDescent="0.25">
      <c r="A54" s="144"/>
      <c r="B54" s="13" t="s">
        <v>554</v>
      </c>
      <c r="C54" s="147"/>
      <c r="D54" s="147"/>
      <c r="E54" s="144"/>
      <c r="F54" s="144"/>
      <c r="G54" s="147"/>
      <c r="H54" s="147"/>
      <c r="I54" s="173"/>
      <c r="J54" s="147"/>
      <c r="K54" s="147"/>
      <c r="L54" s="144"/>
      <c r="M54" s="144"/>
      <c r="N54" s="144"/>
      <c r="O54" s="173"/>
      <c r="Q54" s="93"/>
    </row>
    <row r="55" spans="1:30" ht="15" x14ac:dyDescent="0.2">
      <c r="A55" s="144"/>
      <c r="B55" s="144"/>
      <c r="C55" s="144"/>
      <c r="D55" s="144"/>
      <c r="E55" s="144"/>
      <c r="F55" s="144"/>
      <c r="G55" s="169"/>
      <c r="H55" s="144"/>
      <c r="I55" s="181"/>
      <c r="J55" s="182"/>
      <c r="K55" s="183"/>
      <c r="L55" s="183"/>
      <c r="M55" s="183"/>
      <c r="N55" s="183"/>
      <c r="O55" s="183"/>
      <c r="Q55" s="204"/>
      <c r="R55" s="188"/>
      <c r="S55" s="79"/>
      <c r="T55" s="188"/>
      <c r="U55" s="188"/>
      <c r="V55" s="79"/>
      <c r="W55" s="188"/>
      <c r="X55" s="188"/>
      <c r="Y55" s="188"/>
      <c r="Z55" s="188"/>
      <c r="AA55" s="79"/>
      <c r="AB55" s="188"/>
      <c r="AC55" s="79"/>
      <c r="AD55" s="188"/>
    </row>
    <row r="56" spans="1:30" ht="21.75" customHeight="1" x14ac:dyDescent="0.2">
      <c r="A56" s="144"/>
      <c r="B56" s="173" t="s">
        <v>614</v>
      </c>
      <c r="C56" s="144"/>
      <c r="D56" s="144"/>
      <c r="E56" s="144"/>
      <c r="F56" s="144"/>
      <c r="G56" s="144"/>
      <c r="H56" s="144"/>
      <c r="I56" s="144"/>
      <c r="J56" s="144"/>
      <c r="K56" s="144"/>
      <c r="L56" s="144"/>
      <c r="M56" s="144"/>
      <c r="N56" s="144"/>
      <c r="O56" s="144"/>
    </row>
    <row r="57" spans="1:30" ht="21.75" customHeight="1" x14ac:dyDescent="0.2">
      <c r="A57" s="144"/>
      <c r="B57" s="752" t="s">
        <v>128</v>
      </c>
      <c r="C57" s="755" t="s">
        <v>255</v>
      </c>
      <c r="D57" s="758" t="s">
        <v>256</v>
      </c>
      <c r="E57" s="758"/>
      <c r="F57" s="758"/>
      <c r="G57" s="758"/>
      <c r="H57" s="758"/>
      <c r="I57" s="758"/>
      <c r="J57" s="759" t="s">
        <v>257</v>
      </c>
      <c r="K57" s="759"/>
      <c r="L57" s="759"/>
      <c r="M57" s="759"/>
      <c r="N57" s="759"/>
      <c r="O57" s="759"/>
    </row>
    <row r="58" spans="1:30" ht="21.75" customHeight="1" x14ac:dyDescent="0.2">
      <c r="A58" s="144"/>
      <c r="B58" s="753"/>
      <c r="C58" s="756"/>
      <c r="D58" s="758" t="s">
        <v>258</v>
      </c>
      <c r="E58" s="758"/>
      <c r="F58" s="758" t="s">
        <v>259</v>
      </c>
      <c r="G58" s="758"/>
      <c r="H58" s="758" t="s">
        <v>260</v>
      </c>
      <c r="I58" s="758"/>
      <c r="J58" s="759" t="s">
        <v>134</v>
      </c>
      <c r="K58" s="759"/>
      <c r="L58" s="759"/>
      <c r="M58" s="759" t="s">
        <v>261</v>
      </c>
      <c r="N58" s="759"/>
      <c r="O58" s="759"/>
    </row>
    <row r="59" spans="1:30" ht="21.75" customHeight="1" x14ac:dyDescent="0.2">
      <c r="A59" s="144"/>
      <c r="B59" s="754"/>
      <c r="C59" s="756"/>
      <c r="D59" s="205" t="s">
        <v>262</v>
      </c>
      <c r="E59" s="205" t="s">
        <v>263</v>
      </c>
      <c r="F59" s="205" t="s">
        <v>264</v>
      </c>
      <c r="G59" s="205" t="s">
        <v>265</v>
      </c>
      <c r="H59" s="205" t="s">
        <v>266</v>
      </c>
      <c r="I59" s="205" t="s">
        <v>267</v>
      </c>
      <c r="J59" s="206" t="s">
        <v>268</v>
      </c>
      <c r="K59" s="206" t="s">
        <v>269</v>
      </c>
      <c r="L59" s="206" t="s">
        <v>270</v>
      </c>
      <c r="M59" s="206" t="s">
        <v>271</v>
      </c>
      <c r="N59" s="206" t="s">
        <v>272</v>
      </c>
      <c r="O59" s="206" t="s">
        <v>111</v>
      </c>
    </row>
    <row r="60" spans="1:30" ht="21.75" customHeight="1" x14ac:dyDescent="0.2">
      <c r="A60" s="144"/>
      <c r="B60" s="207" t="s">
        <v>22</v>
      </c>
      <c r="C60" s="208">
        <v>0.05</v>
      </c>
      <c r="D60" s="209" t="s">
        <v>273</v>
      </c>
      <c r="E60" s="208">
        <v>0.05</v>
      </c>
      <c r="F60" s="208">
        <v>0.05</v>
      </c>
      <c r="G60" s="209" t="s">
        <v>273</v>
      </c>
      <c r="H60" s="208">
        <v>7.0000000000000007E-2</v>
      </c>
      <c r="I60" s="208">
        <v>0.03</v>
      </c>
      <c r="J60" s="208">
        <v>0.04</v>
      </c>
      <c r="K60" s="208">
        <v>0.09</v>
      </c>
      <c r="L60" s="209" t="s">
        <v>273</v>
      </c>
      <c r="M60" s="208">
        <v>0.08</v>
      </c>
      <c r="N60" s="209" t="s">
        <v>289</v>
      </c>
      <c r="O60" s="208">
        <v>0.04</v>
      </c>
    </row>
    <row r="61" spans="1:30" ht="21.75" customHeight="1" x14ac:dyDescent="0.25">
      <c r="A61" s="144"/>
      <c r="B61" s="760" t="s">
        <v>254</v>
      </c>
      <c r="C61" s="761"/>
      <c r="D61" s="761"/>
      <c r="E61" s="761"/>
      <c r="F61" s="761"/>
      <c r="G61" s="761"/>
      <c r="H61" s="762"/>
      <c r="I61" s="144"/>
      <c r="J61" s="144"/>
      <c r="K61" s="144"/>
      <c r="L61" s="144"/>
      <c r="M61" s="144"/>
      <c r="N61" s="144"/>
      <c r="O61" s="144"/>
    </row>
    <row r="62" spans="1:30" ht="21.75" customHeight="1" x14ac:dyDescent="0.25">
      <c r="A62" s="144"/>
      <c r="B62" s="210"/>
      <c r="C62" s="210"/>
      <c r="D62" s="210"/>
      <c r="E62" s="210"/>
      <c r="F62" s="210"/>
      <c r="G62" s="210"/>
      <c r="H62" s="210"/>
      <c r="I62" s="144"/>
      <c r="J62" s="144"/>
      <c r="K62" s="144"/>
      <c r="L62" s="144"/>
      <c r="M62" s="144"/>
      <c r="N62" s="144"/>
      <c r="O62" s="144"/>
    </row>
    <row r="63" spans="1:30" ht="21.75" customHeight="1" x14ac:dyDescent="0.2">
      <c r="A63" s="144"/>
      <c r="B63" s="173" t="s">
        <v>615</v>
      </c>
      <c r="C63" s="144"/>
      <c r="D63" s="144"/>
      <c r="E63" s="144"/>
      <c r="F63" s="144"/>
      <c r="G63" s="144"/>
      <c r="H63" s="144"/>
      <c r="I63" s="144"/>
      <c r="J63" s="144"/>
      <c r="K63" s="144"/>
      <c r="L63" s="144"/>
      <c r="M63" s="144"/>
      <c r="N63" s="144"/>
      <c r="O63" s="144"/>
    </row>
    <row r="64" spans="1:30" ht="21.75" customHeight="1" x14ac:dyDescent="0.2">
      <c r="A64" s="144"/>
      <c r="B64" s="752" t="s">
        <v>128</v>
      </c>
      <c r="C64" s="755" t="s">
        <v>255</v>
      </c>
      <c r="D64" s="758" t="s">
        <v>256</v>
      </c>
      <c r="E64" s="758"/>
      <c r="F64" s="758"/>
      <c r="G64" s="758"/>
      <c r="H64" s="758"/>
      <c r="I64" s="758"/>
      <c r="J64" s="759" t="s">
        <v>257</v>
      </c>
      <c r="K64" s="759"/>
      <c r="L64" s="759"/>
      <c r="M64" s="759"/>
      <c r="N64" s="759"/>
      <c r="O64" s="759"/>
    </row>
    <row r="65" spans="1:22" ht="21.75" customHeight="1" x14ac:dyDescent="0.2">
      <c r="A65" s="144"/>
      <c r="B65" s="753"/>
      <c r="C65" s="756"/>
      <c r="D65" s="758" t="s">
        <v>258</v>
      </c>
      <c r="E65" s="758"/>
      <c r="F65" s="758" t="s">
        <v>259</v>
      </c>
      <c r="G65" s="758"/>
      <c r="H65" s="758" t="s">
        <v>260</v>
      </c>
      <c r="I65" s="758"/>
      <c r="J65" s="759" t="s">
        <v>134</v>
      </c>
      <c r="K65" s="759"/>
      <c r="L65" s="759"/>
      <c r="M65" s="759" t="s">
        <v>261</v>
      </c>
      <c r="N65" s="759"/>
      <c r="O65" s="759"/>
    </row>
    <row r="66" spans="1:22" ht="21.75" customHeight="1" x14ac:dyDescent="0.2">
      <c r="A66" s="144"/>
      <c r="B66" s="754"/>
      <c r="C66" s="756"/>
      <c r="D66" s="205" t="s">
        <v>262</v>
      </c>
      <c r="E66" s="205" t="s">
        <v>263</v>
      </c>
      <c r="F66" s="205" t="s">
        <v>264</v>
      </c>
      <c r="G66" s="205" t="s">
        <v>265</v>
      </c>
      <c r="H66" s="205" t="s">
        <v>266</v>
      </c>
      <c r="I66" s="205" t="s">
        <v>267</v>
      </c>
      <c r="J66" s="206" t="s">
        <v>268</v>
      </c>
      <c r="K66" s="206" t="s">
        <v>269</v>
      </c>
      <c r="L66" s="206" t="s">
        <v>270</v>
      </c>
      <c r="M66" s="206" t="s">
        <v>271</v>
      </c>
      <c r="N66" s="206" t="s">
        <v>272</v>
      </c>
      <c r="O66" s="206" t="s">
        <v>111</v>
      </c>
    </row>
    <row r="67" spans="1:22" ht="21.75" customHeight="1" x14ac:dyDescent="0.2">
      <c r="A67" s="144"/>
      <c r="B67" s="207" t="s">
        <v>22</v>
      </c>
      <c r="C67" s="208">
        <v>0.15</v>
      </c>
      <c r="D67" s="208">
        <v>7.0000000000000007E-2</v>
      </c>
      <c r="E67" s="208">
        <v>0.18</v>
      </c>
      <c r="F67" s="208">
        <v>0.14000000000000001</v>
      </c>
      <c r="G67" s="209" t="s">
        <v>273</v>
      </c>
      <c r="H67" s="208">
        <v>0.18</v>
      </c>
      <c r="I67" s="208">
        <v>0.12</v>
      </c>
      <c r="J67" s="208">
        <v>0.11</v>
      </c>
      <c r="K67" s="208">
        <v>0.31</v>
      </c>
      <c r="L67" s="209" t="s">
        <v>273</v>
      </c>
      <c r="M67" s="208">
        <v>0.2</v>
      </c>
      <c r="N67" s="208">
        <v>0.1</v>
      </c>
      <c r="O67" s="208">
        <v>0.11</v>
      </c>
    </row>
    <row r="68" spans="1:22" ht="21.75" customHeight="1" x14ac:dyDescent="0.25">
      <c r="A68" s="144"/>
      <c r="B68" s="760" t="s">
        <v>254</v>
      </c>
      <c r="C68" s="761"/>
      <c r="D68" s="761"/>
      <c r="E68" s="761"/>
      <c r="F68" s="761"/>
      <c r="G68" s="761"/>
      <c r="H68" s="762"/>
      <c r="I68" s="159"/>
      <c r="J68" s="159"/>
      <c r="K68" s="159"/>
      <c r="L68" s="159"/>
      <c r="M68" s="159"/>
      <c r="N68" s="159"/>
      <c r="O68" s="159"/>
    </row>
    <row r="69" spans="1:22" ht="21.75" customHeight="1" x14ac:dyDescent="0.25">
      <c r="A69" s="144"/>
      <c r="B69" s="210"/>
      <c r="C69" s="210"/>
      <c r="D69" s="210"/>
      <c r="E69" s="210"/>
      <c r="F69" s="210"/>
      <c r="G69" s="210"/>
      <c r="H69" s="210"/>
      <c r="I69" s="159"/>
      <c r="J69" s="159"/>
      <c r="K69" s="159"/>
      <c r="L69" s="159"/>
      <c r="M69" s="159"/>
      <c r="N69" s="159"/>
      <c r="O69" s="159"/>
    </row>
    <row r="70" spans="1:22" ht="21.75" customHeight="1" x14ac:dyDescent="0.2">
      <c r="A70" s="144"/>
      <c r="B70" s="173" t="s">
        <v>616</v>
      </c>
      <c r="C70" s="144"/>
      <c r="D70" s="144"/>
      <c r="E70" s="144"/>
      <c r="F70" s="144"/>
      <c r="G70" s="144"/>
      <c r="H70" s="144"/>
      <c r="I70" s="144"/>
      <c r="J70" s="144"/>
      <c r="K70" s="144"/>
      <c r="L70" s="144"/>
      <c r="M70" s="144"/>
      <c r="N70" s="144"/>
      <c r="O70" s="144"/>
    </row>
    <row r="71" spans="1:22" ht="21.75" customHeight="1" x14ac:dyDescent="0.2">
      <c r="A71" s="144"/>
      <c r="B71" s="752" t="s">
        <v>128</v>
      </c>
      <c r="C71" s="755" t="s">
        <v>255</v>
      </c>
      <c r="D71" s="758" t="s">
        <v>256</v>
      </c>
      <c r="E71" s="758"/>
      <c r="F71" s="758"/>
      <c r="G71" s="758"/>
      <c r="H71" s="758"/>
      <c r="I71" s="758"/>
      <c r="J71" s="759" t="s">
        <v>257</v>
      </c>
      <c r="K71" s="759"/>
      <c r="L71" s="759"/>
      <c r="M71" s="759"/>
      <c r="N71" s="759"/>
      <c r="O71" s="759"/>
    </row>
    <row r="72" spans="1:22" ht="21.75" customHeight="1" x14ac:dyDescent="0.2">
      <c r="A72" s="144"/>
      <c r="B72" s="753"/>
      <c r="C72" s="756"/>
      <c r="D72" s="758" t="s">
        <v>258</v>
      </c>
      <c r="E72" s="758"/>
      <c r="F72" s="758" t="s">
        <v>259</v>
      </c>
      <c r="G72" s="758"/>
      <c r="H72" s="758" t="s">
        <v>260</v>
      </c>
      <c r="I72" s="758"/>
      <c r="J72" s="759" t="s">
        <v>134</v>
      </c>
      <c r="K72" s="759"/>
      <c r="L72" s="759"/>
      <c r="M72" s="759" t="s">
        <v>261</v>
      </c>
      <c r="N72" s="759"/>
      <c r="O72" s="759"/>
    </row>
    <row r="73" spans="1:22" ht="21.75" customHeight="1" x14ac:dyDescent="0.2">
      <c r="A73" s="144"/>
      <c r="B73" s="754"/>
      <c r="C73" s="756"/>
      <c r="D73" s="205" t="s">
        <v>262</v>
      </c>
      <c r="E73" s="205" t="s">
        <v>263</v>
      </c>
      <c r="F73" s="205" t="s">
        <v>264</v>
      </c>
      <c r="G73" s="205" t="s">
        <v>265</v>
      </c>
      <c r="H73" s="205" t="s">
        <v>266</v>
      </c>
      <c r="I73" s="205" t="s">
        <v>267</v>
      </c>
      <c r="J73" s="206" t="s">
        <v>268</v>
      </c>
      <c r="K73" s="206" t="s">
        <v>269</v>
      </c>
      <c r="L73" s="206" t="s">
        <v>270</v>
      </c>
      <c r="M73" s="206" t="s">
        <v>271</v>
      </c>
      <c r="N73" s="206" t="s">
        <v>272</v>
      </c>
      <c r="O73" s="206" t="s">
        <v>111</v>
      </c>
    </row>
    <row r="74" spans="1:22" ht="21.75" customHeight="1" x14ac:dyDescent="0.2">
      <c r="A74" s="144"/>
      <c r="B74" s="207" t="s">
        <v>22</v>
      </c>
      <c r="C74" s="208">
        <v>0.03</v>
      </c>
      <c r="D74" s="209" t="s">
        <v>273</v>
      </c>
      <c r="E74" s="208">
        <v>0.02</v>
      </c>
      <c r="F74" s="208">
        <v>0.03</v>
      </c>
      <c r="G74" s="209" t="s">
        <v>273</v>
      </c>
      <c r="H74" s="208">
        <v>0.05</v>
      </c>
      <c r="I74" s="209" t="s">
        <v>273</v>
      </c>
      <c r="J74" s="208">
        <v>0.03</v>
      </c>
      <c r="K74" s="209" t="s">
        <v>273</v>
      </c>
      <c r="L74" s="209" t="s">
        <v>289</v>
      </c>
      <c r="M74" s="208">
        <v>0.05</v>
      </c>
      <c r="N74" s="209" t="s">
        <v>289</v>
      </c>
      <c r="O74" s="209" t="s">
        <v>273</v>
      </c>
    </row>
    <row r="75" spans="1:22" ht="21.75" customHeight="1" x14ac:dyDescent="0.25">
      <c r="B75" s="763" t="s">
        <v>254</v>
      </c>
      <c r="C75" s="764"/>
      <c r="D75" s="764"/>
      <c r="E75" s="764"/>
      <c r="F75" s="764"/>
      <c r="G75" s="764"/>
      <c r="H75" s="765"/>
      <c r="I75" s="211"/>
      <c r="J75" s="211"/>
      <c r="K75" s="211"/>
      <c r="L75" s="211"/>
      <c r="M75" s="211"/>
      <c r="N75" s="211"/>
      <c r="O75" s="211"/>
    </row>
    <row r="76" spans="1:22" ht="21.75" customHeight="1" x14ac:dyDescent="0.25">
      <c r="B76" s="212"/>
      <c r="C76" s="212"/>
      <c r="D76" s="212"/>
      <c r="E76" s="212"/>
      <c r="F76" s="212"/>
      <c r="G76" s="212"/>
      <c r="H76" s="212"/>
      <c r="I76" s="211"/>
      <c r="J76" s="211"/>
      <c r="K76" s="211"/>
      <c r="L76" s="211"/>
      <c r="M76" s="211"/>
      <c r="N76" s="211"/>
      <c r="O76" s="211"/>
    </row>
    <row r="77" spans="1:22" ht="15.75" x14ac:dyDescent="0.25">
      <c r="B77" s="766" t="s">
        <v>617</v>
      </c>
      <c r="C77" s="766"/>
      <c r="D77" s="766"/>
      <c r="E77" s="766"/>
      <c r="F77" s="766"/>
      <c r="G77" s="766"/>
      <c r="H77" s="766"/>
      <c r="I77" s="766"/>
      <c r="J77" s="33"/>
      <c r="K77" s="33"/>
      <c r="L77" s="33"/>
      <c r="M77" s="33"/>
      <c r="N77" s="33"/>
      <c r="O77" s="33"/>
      <c r="P77" s="33"/>
      <c r="Q77" s="33"/>
      <c r="R77" s="33"/>
      <c r="S77" s="33"/>
      <c r="T77" s="33"/>
      <c r="U77" s="33"/>
      <c r="V77" s="33"/>
    </row>
    <row r="78" spans="1:22" ht="30.75" customHeight="1" x14ac:dyDescent="0.2">
      <c r="B78" s="747" t="s">
        <v>282</v>
      </c>
      <c r="C78" s="747"/>
      <c r="D78" s="431">
        <v>2014</v>
      </c>
      <c r="E78" s="431">
        <v>2015</v>
      </c>
      <c r="F78" s="431">
        <v>2016</v>
      </c>
      <c r="G78" s="431">
        <v>2017</v>
      </c>
      <c r="H78" s="431">
        <v>2018</v>
      </c>
      <c r="I78" s="431">
        <v>2019</v>
      </c>
      <c r="J78" s="204"/>
      <c r="K78" s="33"/>
      <c r="L78" s="33"/>
      <c r="M78" s="33"/>
      <c r="N78" s="33"/>
      <c r="O78" s="33"/>
      <c r="P78" s="33"/>
      <c r="Q78" s="33"/>
      <c r="R78" s="33"/>
      <c r="S78" s="33"/>
      <c r="T78" s="33"/>
      <c r="U78" s="33"/>
      <c r="V78" s="33"/>
    </row>
    <row r="79" spans="1:22" ht="14.25" customHeight="1" x14ac:dyDescent="0.2">
      <c r="B79" s="431">
        <v>1</v>
      </c>
      <c r="C79" s="427" t="s">
        <v>284</v>
      </c>
      <c r="D79" s="478">
        <v>0.21</v>
      </c>
      <c r="E79" s="470">
        <v>24</v>
      </c>
      <c r="F79" s="470">
        <v>23</v>
      </c>
      <c r="G79" s="470">
        <v>25</v>
      </c>
      <c r="H79" s="470">
        <v>24</v>
      </c>
      <c r="I79" s="470">
        <v>24</v>
      </c>
      <c r="J79" s="213"/>
      <c r="K79" s="33"/>
      <c r="L79" s="33"/>
      <c r="M79" s="33"/>
      <c r="N79" s="33"/>
      <c r="O79" s="33"/>
      <c r="P79" s="33"/>
      <c r="Q79" s="33"/>
      <c r="R79" s="33"/>
      <c r="S79" s="33"/>
      <c r="T79" s="33"/>
      <c r="U79" s="33"/>
      <c r="V79" s="33"/>
    </row>
    <row r="80" spans="1:22" ht="14.25" customHeight="1" x14ac:dyDescent="0.2">
      <c r="B80" s="431">
        <v>2</v>
      </c>
      <c r="C80" s="427" t="s">
        <v>285</v>
      </c>
      <c r="D80" s="231">
        <v>79</v>
      </c>
      <c r="E80" s="231">
        <v>76</v>
      </c>
      <c r="F80" s="231">
        <v>77</v>
      </c>
      <c r="G80" s="231">
        <v>75</v>
      </c>
      <c r="H80" s="231">
        <v>76</v>
      </c>
      <c r="I80" s="231">
        <v>76</v>
      </c>
      <c r="J80" s="213"/>
      <c r="K80" s="33"/>
      <c r="L80" s="33"/>
      <c r="M80" s="33"/>
      <c r="N80" s="33"/>
      <c r="O80" s="33"/>
      <c r="P80" s="33"/>
      <c r="Q80" s="33"/>
      <c r="R80" s="33"/>
      <c r="S80" s="33"/>
      <c r="T80" s="33"/>
      <c r="U80" s="33"/>
      <c r="V80" s="33"/>
    </row>
    <row r="81" spans="2:22" ht="14.25" customHeight="1" x14ac:dyDescent="0.2">
      <c r="B81" s="431">
        <v>3</v>
      </c>
      <c r="C81" s="427" t="s">
        <v>126</v>
      </c>
      <c r="D81" s="470">
        <v>100</v>
      </c>
      <c r="E81" s="470">
        <v>100</v>
      </c>
      <c r="F81" s="470">
        <v>100</v>
      </c>
      <c r="G81" s="470">
        <v>100</v>
      </c>
      <c r="H81" s="470">
        <v>100</v>
      </c>
      <c r="I81" s="470">
        <v>100</v>
      </c>
      <c r="J81" s="33"/>
      <c r="K81" s="33"/>
      <c r="L81" s="33"/>
      <c r="M81" s="33"/>
      <c r="N81" s="33"/>
      <c r="O81" s="33"/>
      <c r="P81" s="33"/>
      <c r="Q81" s="33"/>
      <c r="R81" s="33"/>
      <c r="S81" s="33"/>
      <c r="T81" s="33"/>
      <c r="U81" s="33"/>
      <c r="V81" s="33"/>
    </row>
    <row r="82" spans="2:22" ht="15" x14ac:dyDescent="0.2">
      <c r="B82" s="431">
        <v>4</v>
      </c>
      <c r="C82" s="427" t="s">
        <v>25</v>
      </c>
      <c r="D82" s="231">
        <v>550</v>
      </c>
      <c r="E82" s="231">
        <v>590</v>
      </c>
      <c r="F82" s="231">
        <v>550</v>
      </c>
      <c r="G82" s="231">
        <v>530</v>
      </c>
      <c r="H82" s="231">
        <v>480</v>
      </c>
      <c r="I82" s="231">
        <v>560</v>
      </c>
      <c r="J82" s="33"/>
      <c r="K82" s="33"/>
      <c r="L82" s="33"/>
      <c r="M82" s="33"/>
      <c r="N82" s="33"/>
      <c r="O82" s="33"/>
      <c r="P82" s="33"/>
      <c r="Q82" s="33"/>
      <c r="R82" s="33"/>
      <c r="S82" s="33"/>
      <c r="T82" s="33"/>
      <c r="U82" s="33"/>
      <c r="V82" s="33"/>
    </row>
    <row r="83" spans="2:22" ht="15" x14ac:dyDescent="0.2">
      <c r="B83" s="48" t="s">
        <v>290</v>
      </c>
      <c r="C83" s="428"/>
      <c r="D83" s="281"/>
      <c r="E83" s="281"/>
      <c r="F83" s="281"/>
      <c r="G83" s="281"/>
      <c r="H83" s="281"/>
      <c r="I83" s="281"/>
      <c r="J83" s="33"/>
      <c r="K83" s="33"/>
      <c r="L83" s="33"/>
      <c r="M83" s="33"/>
      <c r="N83" s="33"/>
      <c r="O83" s="33"/>
      <c r="P83" s="33"/>
      <c r="Q83" s="33"/>
      <c r="R83" s="33"/>
      <c r="S83" s="33"/>
      <c r="T83" s="33"/>
      <c r="U83" s="33"/>
      <c r="V83" s="33"/>
    </row>
    <row r="84" spans="2:22" ht="15" x14ac:dyDescent="0.2">
      <c r="B84" s="48"/>
      <c r="C84" s="144"/>
      <c r="D84" s="48"/>
      <c r="E84" s="48"/>
      <c r="F84" s="48"/>
      <c r="G84" s="48"/>
      <c r="H84" s="48"/>
      <c r="I84" s="48"/>
      <c r="J84" s="33"/>
      <c r="K84" s="33"/>
      <c r="L84" s="33"/>
      <c r="N84" s="33"/>
      <c r="O84" s="33"/>
      <c r="P84" s="33"/>
      <c r="Q84" s="33"/>
      <c r="R84" s="33"/>
      <c r="S84" s="33"/>
      <c r="T84" s="33"/>
      <c r="U84" s="33"/>
      <c r="V84" s="33"/>
    </row>
    <row r="85" spans="2:22" ht="15.75" x14ac:dyDescent="0.25">
      <c r="B85" s="146" t="s">
        <v>618</v>
      </c>
      <c r="C85" s="144"/>
      <c r="D85" s="48"/>
      <c r="E85" s="48"/>
      <c r="F85" s="48"/>
      <c r="G85" s="48"/>
      <c r="H85" s="48"/>
      <c r="I85" s="48"/>
      <c r="J85" s="33"/>
      <c r="U85" s="33"/>
      <c r="V85" s="33"/>
    </row>
    <row r="86" spans="2:22" ht="34.5" customHeight="1" x14ac:dyDescent="0.2">
      <c r="B86" s="747" t="s">
        <v>282</v>
      </c>
      <c r="C86" s="747"/>
      <c r="D86" s="430">
        <v>2014</v>
      </c>
      <c r="E86" s="431">
        <v>2015</v>
      </c>
      <c r="F86" s="431">
        <v>2016</v>
      </c>
      <c r="G86" s="431">
        <v>2017</v>
      </c>
      <c r="H86" s="429">
        <v>2018</v>
      </c>
      <c r="I86" s="431">
        <v>2019</v>
      </c>
      <c r="J86" s="204"/>
    </row>
    <row r="87" spans="2:22" ht="15" customHeight="1" x14ac:dyDescent="0.2">
      <c r="B87" s="747" t="s">
        <v>291</v>
      </c>
      <c r="C87" s="747"/>
      <c r="D87" s="471">
        <v>23</v>
      </c>
      <c r="E87" s="470">
        <v>22</v>
      </c>
      <c r="F87" s="470">
        <v>23</v>
      </c>
      <c r="G87" s="470">
        <v>27</v>
      </c>
      <c r="H87" s="472">
        <v>17</v>
      </c>
      <c r="I87" s="470">
        <v>24</v>
      </c>
      <c r="J87" s="213"/>
    </row>
    <row r="88" spans="2:22" ht="15" x14ac:dyDescent="0.2">
      <c r="B88" s="747" t="s">
        <v>292</v>
      </c>
      <c r="C88" s="747"/>
      <c r="D88" s="473">
        <v>7</v>
      </c>
      <c r="E88" s="231">
        <v>13</v>
      </c>
      <c r="F88" s="231">
        <v>14</v>
      </c>
      <c r="G88" s="231">
        <v>11</v>
      </c>
      <c r="H88" s="474">
        <v>15</v>
      </c>
      <c r="I88" s="231">
        <v>13</v>
      </c>
      <c r="J88" s="213"/>
    </row>
    <row r="89" spans="2:22" ht="15" x14ac:dyDescent="0.2">
      <c r="B89" s="747" t="s">
        <v>74</v>
      </c>
      <c r="C89" s="747"/>
      <c r="D89" s="471">
        <v>70</v>
      </c>
      <c r="E89" s="470">
        <v>66</v>
      </c>
      <c r="F89" s="470">
        <v>64</v>
      </c>
      <c r="G89" s="470">
        <v>63</v>
      </c>
      <c r="H89" s="472">
        <v>68</v>
      </c>
      <c r="I89" s="470">
        <v>62</v>
      </c>
    </row>
    <row r="90" spans="2:22" ht="15" x14ac:dyDescent="0.2">
      <c r="B90" s="747" t="s">
        <v>126</v>
      </c>
      <c r="C90" s="747"/>
      <c r="D90" s="473">
        <v>100</v>
      </c>
      <c r="E90" s="231">
        <v>100</v>
      </c>
      <c r="F90" s="231">
        <v>100</v>
      </c>
      <c r="G90" s="231">
        <v>100</v>
      </c>
      <c r="H90" s="474">
        <v>100</v>
      </c>
      <c r="I90" s="231">
        <v>100</v>
      </c>
    </row>
    <row r="91" spans="2:22" ht="15" x14ac:dyDescent="0.2">
      <c r="B91" s="747" t="s">
        <v>25</v>
      </c>
      <c r="C91" s="747"/>
      <c r="D91" s="475">
        <v>250</v>
      </c>
      <c r="E91" s="476">
        <v>250</v>
      </c>
      <c r="F91" s="476">
        <v>240</v>
      </c>
      <c r="G91" s="476">
        <v>220</v>
      </c>
      <c r="H91" s="477">
        <v>220</v>
      </c>
      <c r="I91" s="470">
        <v>230</v>
      </c>
    </row>
    <row r="92" spans="2:22" ht="15" x14ac:dyDescent="0.2">
      <c r="B92" s="48" t="s">
        <v>293</v>
      </c>
      <c r="C92" s="144"/>
      <c r="D92" s="48"/>
      <c r="E92" s="48"/>
      <c r="F92" s="48"/>
      <c r="G92" s="48"/>
      <c r="H92" s="48"/>
      <c r="I92" s="48"/>
      <c r="J92" s="33"/>
      <c r="U92" s="33"/>
      <c r="V92" s="33"/>
    </row>
    <row r="93" spans="2:22" x14ac:dyDescent="0.2">
      <c r="B93" s="33"/>
      <c r="C93" s="33"/>
      <c r="D93" s="33"/>
      <c r="E93" s="33"/>
      <c r="F93" s="33"/>
      <c r="G93" s="33"/>
      <c r="H93" s="33"/>
      <c r="I93" s="33"/>
      <c r="J93" s="33"/>
      <c r="K93" s="33"/>
      <c r="L93" s="33"/>
      <c r="M93" s="33"/>
      <c r="N93" s="33"/>
      <c r="O93" s="33"/>
      <c r="P93" s="33"/>
      <c r="Q93" s="33"/>
      <c r="R93" s="33"/>
      <c r="S93" s="33"/>
      <c r="U93" s="33"/>
      <c r="V93" s="33"/>
    </row>
    <row r="94" spans="2:22" x14ac:dyDescent="0.2">
      <c r="B94" s="33"/>
      <c r="C94" s="204"/>
      <c r="D94" s="91"/>
      <c r="E94" s="91"/>
      <c r="F94" s="91"/>
      <c r="G94" s="91"/>
      <c r="H94" s="91"/>
      <c r="I94" s="91"/>
      <c r="J94" s="91"/>
      <c r="K94" s="91"/>
      <c r="L94" s="33"/>
      <c r="M94" s="33"/>
      <c r="N94" s="204"/>
      <c r="O94" s="91"/>
      <c r="P94" s="91"/>
      <c r="Q94" s="91"/>
      <c r="R94" s="91"/>
      <c r="S94" s="91"/>
      <c r="T94" s="91"/>
      <c r="U94" s="91"/>
      <c r="V94" s="91"/>
    </row>
    <row r="95" spans="2:22" ht="15.75" x14ac:dyDescent="0.2">
      <c r="B95" s="171" t="s">
        <v>619</v>
      </c>
      <c r="C95" s="181"/>
      <c r="D95" s="281"/>
      <c r="E95" s="281"/>
      <c r="F95" s="281"/>
      <c r="G95" s="173" t="s">
        <v>620</v>
      </c>
      <c r="H95" s="281"/>
      <c r="I95" s="281"/>
      <c r="J95" s="281"/>
      <c r="K95" s="281"/>
      <c r="L95" s="48"/>
      <c r="M95" s="48"/>
      <c r="N95" s="181"/>
      <c r="O95" s="281"/>
      <c r="P95" s="281"/>
      <c r="Q95" s="91"/>
      <c r="R95" s="91"/>
      <c r="S95" s="91"/>
      <c r="T95" s="91"/>
      <c r="U95" s="91"/>
      <c r="V95" s="91"/>
    </row>
    <row r="96" spans="2:22" ht="47.25" x14ac:dyDescent="0.2">
      <c r="B96" s="282" t="s">
        <v>128</v>
      </c>
      <c r="C96" s="282" t="s">
        <v>294</v>
      </c>
      <c r="D96" s="282" t="s">
        <v>295</v>
      </c>
      <c r="E96" s="282" t="s">
        <v>296</v>
      </c>
      <c r="F96" s="281"/>
      <c r="G96" s="282" t="s">
        <v>128</v>
      </c>
      <c r="H96" s="282" t="s">
        <v>297</v>
      </c>
      <c r="I96" s="282" t="s">
        <v>298</v>
      </c>
      <c r="J96" s="282" t="s">
        <v>299</v>
      </c>
      <c r="K96" s="282" t="s">
        <v>300</v>
      </c>
      <c r="L96" s="282" t="s">
        <v>301</v>
      </c>
      <c r="M96" s="282" t="s">
        <v>302</v>
      </c>
      <c r="N96" s="282" t="s">
        <v>303</v>
      </c>
      <c r="O96" s="282" t="s">
        <v>23</v>
      </c>
      <c r="P96" s="281"/>
      <c r="Q96" s="91"/>
      <c r="R96" s="91"/>
      <c r="S96" s="196"/>
      <c r="T96" s="91"/>
      <c r="U96" s="91"/>
      <c r="V96" s="91"/>
    </row>
    <row r="97" spans="1:22" ht="15" x14ac:dyDescent="0.2">
      <c r="B97" s="432" t="s">
        <v>22</v>
      </c>
      <c r="C97" s="246">
        <f>C37</f>
        <v>91203</v>
      </c>
      <c r="D97" s="266">
        <v>0.2</v>
      </c>
      <c r="E97" s="246">
        <f>D97*C97</f>
        <v>18240.600000000002</v>
      </c>
      <c r="F97" s="281"/>
      <c r="G97" s="432" t="s">
        <v>22</v>
      </c>
      <c r="H97" s="278">
        <v>27000</v>
      </c>
      <c r="I97" s="279">
        <v>0.11</v>
      </c>
      <c r="J97" s="278">
        <v>10000</v>
      </c>
      <c r="K97" s="279">
        <v>0.31</v>
      </c>
      <c r="L97" s="278">
        <v>6000</v>
      </c>
      <c r="M97" s="279" t="s">
        <v>273</v>
      </c>
      <c r="N97" s="278">
        <v>43000</v>
      </c>
      <c r="O97" s="279">
        <v>0.15</v>
      </c>
      <c r="P97" s="281"/>
      <c r="Q97" s="91"/>
      <c r="R97" s="91"/>
      <c r="S97" s="91"/>
      <c r="T97" s="91"/>
      <c r="U97" s="91"/>
      <c r="V97" s="91"/>
    </row>
    <row r="98" spans="1:22" ht="15.75" x14ac:dyDescent="0.25">
      <c r="B98" s="195" t="s">
        <v>304</v>
      </c>
      <c r="C98" s="194"/>
      <c r="D98" s="194"/>
      <c r="E98" s="194"/>
      <c r="F98" s="281"/>
      <c r="G98" s="160" t="s">
        <v>275</v>
      </c>
      <c r="H98" s="281"/>
      <c r="I98" s="281"/>
      <c r="J98" s="281"/>
      <c r="K98" s="281"/>
      <c r="L98" s="281"/>
      <c r="M98" s="281"/>
      <c r="N98" s="144"/>
      <c r="O98" s="144"/>
      <c r="P98" s="144"/>
    </row>
    <row r="99" spans="1:22" ht="15.75" x14ac:dyDescent="0.25">
      <c r="B99" s="160" t="s">
        <v>305</v>
      </c>
      <c r="C99" s="181"/>
      <c r="D99" s="281"/>
      <c r="E99" s="281"/>
      <c r="F99" s="281"/>
      <c r="G99" s="144"/>
      <c r="H99" s="194"/>
      <c r="I99" s="194"/>
      <c r="J99" s="194"/>
      <c r="K99" s="194"/>
      <c r="L99" s="194"/>
      <c r="M99" s="194"/>
      <c r="N99" s="194"/>
      <c r="O99" s="194"/>
      <c r="P99" s="281"/>
      <c r="Q99" s="91"/>
      <c r="R99" s="91"/>
      <c r="S99" s="91"/>
      <c r="T99" s="91"/>
      <c r="U99" s="91"/>
      <c r="V99" s="91"/>
    </row>
    <row r="100" spans="1:22" ht="15" x14ac:dyDescent="0.25">
      <c r="B100" s="214"/>
      <c r="C100" s="204"/>
      <c r="D100" s="91"/>
      <c r="E100" s="91"/>
      <c r="F100" s="91"/>
      <c r="H100"/>
      <c r="I100"/>
      <c r="J100"/>
      <c r="K100"/>
      <c r="L100"/>
      <c r="M100"/>
      <c r="N100"/>
      <c r="O100"/>
      <c r="P100" s="91"/>
      <c r="Q100" s="91"/>
      <c r="R100" s="91"/>
      <c r="S100" s="91"/>
      <c r="T100" s="91"/>
      <c r="U100" s="91"/>
      <c r="V100" s="91"/>
    </row>
    <row r="101" spans="1:22" ht="15.75" x14ac:dyDescent="0.25">
      <c r="B101" s="171" t="s">
        <v>621</v>
      </c>
      <c r="C101" s="181"/>
      <c r="D101" s="281"/>
      <c r="E101" s="281"/>
      <c r="F101" s="91"/>
      <c r="H101"/>
      <c r="I101"/>
      <c r="J101"/>
      <c r="K101"/>
      <c r="L101"/>
      <c r="M101"/>
      <c r="N101"/>
      <c r="O101"/>
      <c r="P101" s="91"/>
      <c r="Q101" s="91"/>
      <c r="R101" s="91"/>
      <c r="S101" s="91"/>
      <c r="T101" s="91"/>
      <c r="U101" s="91"/>
      <c r="V101" s="91"/>
    </row>
    <row r="102" spans="1:22" ht="47.25" x14ac:dyDescent="0.2">
      <c r="B102" s="282" t="s">
        <v>128</v>
      </c>
      <c r="C102" s="282" t="s">
        <v>306</v>
      </c>
      <c r="D102" s="282" t="s">
        <v>307</v>
      </c>
      <c r="E102" s="144"/>
      <c r="I102" s="91"/>
      <c r="J102" s="91"/>
      <c r="K102" s="91"/>
      <c r="L102" s="33"/>
      <c r="M102" s="33"/>
      <c r="N102" s="204"/>
      <c r="O102" s="91"/>
      <c r="P102" s="91"/>
      <c r="Q102" s="91"/>
      <c r="R102" s="91"/>
      <c r="S102" s="91"/>
      <c r="T102" s="91"/>
      <c r="U102" s="91"/>
      <c r="V102" s="91"/>
    </row>
    <row r="103" spans="1:22" ht="15" x14ac:dyDescent="0.2">
      <c r="B103" s="432" t="s">
        <v>22</v>
      </c>
      <c r="C103" s="432">
        <v>30</v>
      </c>
      <c r="D103" s="283">
        <v>178000</v>
      </c>
      <c r="E103" s="144"/>
      <c r="I103" s="91"/>
      <c r="J103" s="91"/>
      <c r="K103" s="91"/>
      <c r="L103" s="33"/>
      <c r="M103" s="33"/>
      <c r="N103" s="204"/>
      <c r="O103" s="91"/>
      <c r="P103" s="91"/>
      <c r="Q103" s="91"/>
      <c r="R103" s="91"/>
      <c r="S103" s="91"/>
      <c r="T103" s="91"/>
      <c r="U103" s="91"/>
      <c r="V103" s="91"/>
    </row>
    <row r="104" spans="1:22" ht="15.75" x14ac:dyDescent="0.25">
      <c r="B104" s="193" t="s">
        <v>308</v>
      </c>
      <c r="C104" s="194"/>
      <c r="D104" s="194"/>
      <c r="E104" s="144"/>
      <c r="I104" s="91"/>
      <c r="J104" s="91"/>
      <c r="K104" s="91"/>
      <c r="L104" s="33"/>
      <c r="M104" s="33"/>
      <c r="N104" s="204"/>
      <c r="O104" s="91"/>
      <c r="P104" s="91"/>
      <c r="Q104" s="91"/>
      <c r="R104" s="91"/>
      <c r="S104" s="91"/>
      <c r="T104" s="91"/>
      <c r="U104" s="91"/>
      <c r="V104" s="91"/>
    </row>
    <row r="105" spans="1:22" x14ac:dyDescent="0.2">
      <c r="B105" s="33"/>
      <c r="C105" s="204"/>
      <c r="D105" s="91"/>
      <c r="E105" s="91"/>
      <c r="F105" s="91"/>
      <c r="G105" s="91"/>
      <c r="H105" s="91"/>
      <c r="I105" s="91"/>
      <c r="J105" s="91"/>
      <c r="K105" s="91"/>
      <c r="L105" s="33"/>
      <c r="M105" s="33"/>
      <c r="N105" s="204"/>
      <c r="O105" s="91"/>
      <c r="P105" s="91"/>
      <c r="Q105" s="91"/>
      <c r="R105" s="91"/>
      <c r="S105" s="91"/>
      <c r="T105" s="91"/>
      <c r="U105" s="91"/>
      <c r="V105" s="91"/>
    </row>
    <row r="106" spans="1:22" ht="15.75" x14ac:dyDescent="0.25">
      <c r="B106" s="172" t="s">
        <v>649</v>
      </c>
      <c r="C106" s="144"/>
      <c r="D106" s="144"/>
      <c r="E106" s="144"/>
      <c r="F106" s="144"/>
      <c r="G106" s="144"/>
      <c r="H106" s="144"/>
      <c r="I106" s="144"/>
      <c r="J106" s="144"/>
      <c r="K106" s="147"/>
      <c r="L106" s="19"/>
      <c r="M106" s="19"/>
      <c r="N106" s="19"/>
      <c r="O106" s="19"/>
    </row>
    <row r="107" spans="1:22" ht="75" x14ac:dyDescent="0.2">
      <c r="A107" s="314"/>
      <c r="B107" s="149" t="s">
        <v>18</v>
      </c>
      <c r="C107" s="149" t="s">
        <v>309</v>
      </c>
      <c r="D107" s="149" t="s">
        <v>310</v>
      </c>
      <c r="E107" s="149" t="s">
        <v>311</v>
      </c>
      <c r="F107" s="149" t="s">
        <v>312</v>
      </c>
      <c r="G107" s="149" t="s">
        <v>313</v>
      </c>
      <c r="H107" s="149" t="s">
        <v>21</v>
      </c>
      <c r="I107" s="149" t="s">
        <v>314</v>
      </c>
      <c r="J107" s="149" t="s">
        <v>315</v>
      </c>
      <c r="K107" s="144"/>
      <c r="L107" s="215"/>
      <c r="M107" s="66"/>
      <c r="N107" s="215"/>
    </row>
    <row r="108" spans="1:22" ht="15" x14ac:dyDescent="0.2">
      <c r="A108" s="314"/>
      <c r="B108" s="150" t="s">
        <v>22</v>
      </c>
      <c r="C108" s="259">
        <v>6119</v>
      </c>
      <c r="D108" s="259">
        <v>8064</v>
      </c>
      <c r="E108" s="259">
        <v>1562</v>
      </c>
      <c r="F108" s="259">
        <v>2427</v>
      </c>
      <c r="G108" s="259">
        <v>106</v>
      </c>
      <c r="H108" s="259">
        <f>SUM(C108:G108)</f>
        <v>18278</v>
      </c>
      <c r="I108" s="479">
        <f>(F108+E108)/H108</f>
        <v>0.21824050771419193</v>
      </c>
      <c r="J108" s="259">
        <f>F108+E108</f>
        <v>3989</v>
      </c>
      <c r="K108" s="144"/>
    </row>
    <row r="109" spans="1:22" ht="15.75" x14ac:dyDescent="0.25">
      <c r="A109" s="314"/>
      <c r="B109" s="48" t="s">
        <v>459</v>
      </c>
      <c r="C109" s="147"/>
      <c r="D109" s="147"/>
      <c r="E109" s="147"/>
      <c r="F109" s="147"/>
      <c r="G109" s="147"/>
      <c r="H109" s="373"/>
      <c r="I109" s="373"/>
      <c r="J109" s="373"/>
      <c r="K109" s="147"/>
      <c r="L109" s="19"/>
    </row>
    <row r="110" spans="1:22" ht="15.75" x14ac:dyDescent="0.25">
      <c r="A110" s="314"/>
      <c r="B110" s="48"/>
      <c r="C110" s="147"/>
      <c r="D110" s="147"/>
      <c r="E110" s="147"/>
      <c r="F110" s="147"/>
      <c r="G110" s="147"/>
      <c r="H110" s="373"/>
      <c r="I110" s="373"/>
      <c r="J110" s="373"/>
      <c r="K110" s="147"/>
      <c r="L110" s="19"/>
    </row>
    <row r="111" spans="1:22" ht="15.75" x14ac:dyDescent="0.25">
      <c r="A111" s="314"/>
      <c r="B111" s="146" t="s">
        <v>650</v>
      </c>
      <c r="C111" s="147"/>
      <c r="D111" s="147"/>
      <c r="E111" s="147"/>
      <c r="F111" s="147"/>
      <c r="G111" s="147"/>
      <c r="H111" s="373"/>
      <c r="I111" s="373"/>
      <c r="J111" s="373"/>
      <c r="K111" s="146"/>
      <c r="L111" s="147"/>
      <c r="M111" s="147"/>
      <c r="N111" s="147"/>
      <c r="O111" s="147"/>
      <c r="P111" s="147"/>
      <c r="Q111" s="373"/>
    </row>
    <row r="112" spans="1:22" ht="30" x14ac:dyDescent="0.25">
      <c r="A112" s="314"/>
      <c r="B112" s="149" t="s">
        <v>484</v>
      </c>
      <c r="C112" s="149" t="s">
        <v>309</v>
      </c>
      <c r="D112" s="149" t="s">
        <v>310</v>
      </c>
      <c r="E112" s="149" t="s">
        <v>311</v>
      </c>
      <c r="F112" s="149" t="s">
        <v>312</v>
      </c>
      <c r="G112" s="149" t="s">
        <v>483</v>
      </c>
      <c r="H112" s="149" t="s">
        <v>314</v>
      </c>
      <c r="I112" s="373"/>
      <c r="J112" s="373"/>
      <c r="K112" s="680"/>
      <c r="L112" s="680"/>
      <c r="M112" s="680"/>
      <c r="N112" s="680"/>
      <c r="O112" s="680"/>
      <c r="P112" s="680"/>
      <c r="Q112" s="680"/>
    </row>
    <row r="113" spans="1:17" ht="15.75" x14ac:dyDescent="0.25">
      <c r="A113" s="314"/>
      <c r="B113" s="150" t="s">
        <v>485</v>
      </c>
      <c r="C113" s="259">
        <v>861</v>
      </c>
      <c r="D113" s="259">
        <v>1607</v>
      </c>
      <c r="E113" s="480">
        <v>71</v>
      </c>
      <c r="F113" s="259">
        <v>270</v>
      </c>
      <c r="G113" s="259">
        <f t="shared" ref="G113:G119" si="0">SUM(C113:F113)</f>
        <v>2809</v>
      </c>
      <c r="H113" s="479">
        <f>(E113+F113)/G113</f>
        <v>0.12139551441794233</v>
      </c>
      <c r="I113" s="373"/>
      <c r="J113" s="373"/>
      <c r="K113" s="442"/>
      <c r="L113" s="442"/>
      <c r="M113" s="442"/>
      <c r="N113" s="442"/>
      <c r="O113" s="442"/>
      <c r="P113" s="442"/>
      <c r="Q113" s="681"/>
    </row>
    <row r="114" spans="1:17" ht="15.75" x14ac:dyDescent="0.25">
      <c r="A114" s="314"/>
      <c r="B114" s="150" t="s">
        <v>486</v>
      </c>
      <c r="C114" s="259">
        <v>0</v>
      </c>
      <c r="D114" s="259">
        <v>0</v>
      </c>
      <c r="E114" s="480">
        <v>0</v>
      </c>
      <c r="F114" s="259">
        <v>0</v>
      </c>
      <c r="G114" s="259">
        <f t="shared" si="0"/>
        <v>0</v>
      </c>
      <c r="H114" s="479">
        <v>0</v>
      </c>
      <c r="I114" s="373"/>
      <c r="J114" s="373"/>
      <c r="K114" s="442"/>
      <c r="L114" s="442"/>
      <c r="M114" s="442"/>
      <c r="N114" s="442"/>
      <c r="O114" s="442"/>
      <c r="P114" s="442"/>
      <c r="Q114" s="681"/>
    </row>
    <row r="115" spans="1:17" ht="15.75" x14ac:dyDescent="0.25">
      <c r="A115" s="314"/>
      <c r="B115" s="150" t="s">
        <v>487</v>
      </c>
      <c r="C115" s="259">
        <v>3748</v>
      </c>
      <c r="D115" s="481">
        <v>4209</v>
      </c>
      <c r="E115" s="480">
        <v>1092</v>
      </c>
      <c r="F115" s="259">
        <v>1339</v>
      </c>
      <c r="G115" s="259">
        <f t="shared" si="0"/>
        <v>10388</v>
      </c>
      <c r="H115" s="479">
        <f>(E115+F115)/G115</f>
        <v>0.23402002310358105</v>
      </c>
      <c r="I115" s="373"/>
      <c r="J115" s="373"/>
      <c r="K115" s="442"/>
      <c r="L115" s="442"/>
      <c r="M115" s="682"/>
      <c r="N115" s="442"/>
      <c r="O115" s="442"/>
      <c r="P115" s="442"/>
      <c r="Q115" s="681"/>
    </row>
    <row r="116" spans="1:17" ht="15.75" x14ac:dyDescent="0.25">
      <c r="A116" s="314"/>
      <c r="B116" s="150" t="s">
        <v>488</v>
      </c>
      <c r="C116" s="259">
        <v>862</v>
      </c>
      <c r="D116" s="482">
        <v>1095</v>
      </c>
      <c r="E116" s="480">
        <v>0</v>
      </c>
      <c r="F116" s="259">
        <v>373</v>
      </c>
      <c r="G116" s="259">
        <f t="shared" si="0"/>
        <v>2330</v>
      </c>
      <c r="H116" s="479">
        <f>(E116+F116)/G116</f>
        <v>0.16008583690987124</v>
      </c>
      <c r="I116" s="373"/>
      <c r="J116" s="373"/>
      <c r="K116" s="442"/>
      <c r="L116" s="442"/>
      <c r="M116" s="683"/>
      <c r="N116" s="442"/>
      <c r="O116" s="442"/>
      <c r="P116" s="442"/>
      <c r="Q116" s="681"/>
    </row>
    <row r="117" spans="1:17" ht="15.75" x14ac:dyDescent="0.25">
      <c r="A117" s="314"/>
      <c r="B117" s="150" t="s">
        <v>489</v>
      </c>
      <c r="C117" s="259">
        <v>266</v>
      </c>
      <c r="D117" s="483">
        <v>491</v>
      </c>
      <c r="E117" s="480">
        <v>79</v>
      </c>
      <c r="F117" s="259">
        <v>217</v>
      </c>
      <c r="G117" s="259">
        <f t="shared" si="0"/>
        <v>1053</v>
      </c>
      <c r="H117" s="479">
        <f>(E117+F117)/G117</f>
        <v>0.28110161443494774</v>
      </c>
      <c r="I117" s="373"/>
      <c r="J117" s="373"/>
      <c r="K117" s="442"/>
      <c r="L117" s="442"/>
      <c r="M117" s="683"/>
      <c r="N117" s="442"/>
      <c r="O117" s="442"/>
      <c r="P117" s="442"/>
      <c r="Q117" s="681"/>
    </row>
    <row r="118" spans="1:17" ht="15.75" x14ac:dyDescent="0.25">
      <c r="A118" s="314"/>
      <c r="B118" s="150" t="s">
        <v>490</v>
      </c>
      <c r="C118" s="259">
        <v>329</v>
      </c>
      <c r="D118" s="483">
        <v>496</v>
      </c>
      <c r="E118" s="480">
        <v>320</v>
      </c>
      <c r="F118" s="259">
        <v>193</v>
      </c>
      <c r="G118" s="259">
        <f t="shared" si="0"/>
        <v>1338</v>
      </c>
      <c r="H118" s="479">
        <f>(E118+F118)/G118</f>
        <v>0.38340807174887892</v>
      </c>
      <c r="I118" s="373"/>
      <c r="J118" s="373"/>
      <c r="K118" s="442"/>
      <c r="L118" s="442"/>
      <c r="M118" s="683"/>
      <c r="N118" s="442"/>
      <c r="O118" s="442"/>
      <c r="P118" s="442"/>
      <c r="Q118" s="681"/>
    </row>
    <row r="119" spans="1:17" ht="15.75" x14ac:dyDescent="0.25">
      <c r="A119" s="314"/>
      <c r="B119" s="150" t="s">
        <v>24</v>
      </c>
      <c r="C119" s="259">
        <f>SUM(C113:C118)</f>
        <v>6066</v>
      </c>
      <c r="D119" s="259">
        <f>SUM(D113:D118)</f>
        <v>7898</v>
      </c>
      <c r="E119" s="259">
        <f>SUM(E113:E118)</f>
        <v>1562</v>
      </c>
      <c r="F119" s="259">
        <f>SUM(F113:F118)</f>
        <v>2392</v>
      </c>
      <c r="G119" s="259">
        <f t="shared" si="0"/>
        <v>17918</v>
      </c>
      <c r="H119" s="479">
        <f>(E119+F119)/G119</f>
        <v>0.22067194999441903</v>
      </c>
      <c r="I119" s="373"/>
      <c r="J119" s="373"/>
      <c r="K119" s="442"/>
      <c r="L119" s="442"/>
      <c r="M119" s="442"/>
      <c r="N119" s="442"/>
      <c r="O119" s="442"/>
      <c r="P119" s="442"/>
      <c r="Q119" s="681"/>
    </row>
    <row r="120" spans="1:17" ht="15.75" x14ac:dyDescent="0.25">
      <c r="A120" s="314"/>
      <c r="B120" s="48" t="s">
        <v>491</v>
      </c>
      <c r="C120" s="147"/>
      <c r="D120" s="147"/>
      <c r="E120" s="147"/>
      <c r="F120" s="147"/>
      <c r="G120" s="147"/>
      <c r="H120" s="373"/>
      <c r="I120" s="373"/>
      <c r="J120" s="373"/>
      <c r="K120" s="48"/>
      <c r="L120" s="147"/>
      <c r="M120" s="147"/>
      <c r="N120" s="147"/>
      <c r="O120" s="147"/>
      <c r="P120" s="147"/>
      <c r="Q120" s="373"/>
    </row>
    <row r="121" spans="1:17" ht="15.75" x14ac:dyDescent="0.25">
      <c r="A121" s="314"/>
      <c r="B121" s="48"/>
      <c r="C121" s="147"/>
      <c r="D121" s="147"/>
      <c r="E121" s="147"/>
      <c r="F121" s="147"/>
      <c r="G121" s="147"/>
      <c r="H121" s="373"/>
      <c r="I121" s="373"/>
      <c r="J121" s="373"/>
      <c r="K121" s="48"/>
      <c r="L121" s="147"/>
      <c r="M121" s="147"/>
      <c r="N121" s="147"/>
      <c r="O121" s="147"/>
      <c r="P121" s="147"/>
      <c r="Q121" s="373"/>
    </row>
    <row r="122" spans="1:17" ht="15.75" x14ac:dyDescent="0.25">
      <c r="A122" s="314"/>
      <c r="B122" s="146" t="s">
        <v>651</v>
      </c>
      <c r="C122" s="390"/>
      <c r="D122" s="390"/>
      <c r="E122" s="390"/>
      <c r="F122" s="147"/>
      <c r="G122" s="147"/>
      <c r="H122" s="373"/>
      <c r="I122" s="373"/>
      <c r="J122" s="373"/>
      <c r="K122" s="147"/>
      <c r="L122" s="19"/>
    </row>
    <row r="123" spans="1:17" ht="45.75" x14ac:dyDescent="0.25">
      <c r="A123" s="314"/>
      <c r="B123" s="484" t="s">
        <v>484</v>
      </c>
      <c r="C123" s="484" t="s">
        <v>583</v>
      </c>
      <c r="D123" s="484" t="s">
        <v>584</v>
      </c>
      <c r="E123" s="194"/>
      <c r="F123" s="194"/>
      <c r="G123" s="194"/>
      <c r="H123" s="194"/>
      <c r="I123" s="194"/>
      <c r="J123" s="194"/>
      <c r="K123" s="194"/>
      <c r="L123"/>
    </row>
    <row r="124" spans="1:17" ht="15.75" x14ac:dyDescent="0.25">
      <c r="A124" s="314"/>
      <c r="B124" s="449" t="s">
        <v>485</v>
      </c>
      <c r="C124" s="372">
        <v>0.94899999999999995</v>
      </c>
      <c r="D124" s="372">
        <v>0.06</v>
      </c>
      <c r="E124" s="194"/>
      <c r="F124" s="194"/>
      <c r="G124" s="194"/>
      <c r="H124" s="194"/>
      <c r="I124" s="194"/>
      <c r="J124" s="194"/>
      <c r="K124" s="194"/>
      <c r="L124"/>
    </row>
    <row r="125" spans="1:17" ht="15.75" x14ac:dyDescent="0.25">
      <c r="A125" s="314"/>
      <c r="B125" s="449" t="s">
        <v>486</v>
      </c>
      <c r="C125" s="372">
        <v>1</v>
      </c>
      <c r="D125" s="372">
        <v>0</v>
      </c>
      <c r="E125" s="194"/>
      <c r="F125" s="194"/>
      <c r="G125" s="194"/>
      <c r="H125" s="194"/>
      <c r="I125" s="194"/>
      <c r="J125" s="194"/>
      <c r="K125" s="194"/>
      <c r="L125"/>
    </row>
    <row r="126" spans="1:17" ht="15.75" x14ac:dyDescent="0.25">
      <c r="A126" s="314"/>
      <c r="B126" s="449" t="s">
        <v>487</v>
      </c>
      <c r="C126" s="372">
        <v>0.874</v>
      </c>
      <c r="D126" s="372">
        <v>0.13</v>
      </c>
      <c r="E126" s="194"/>
      <c r="F126" s="194"/>
      <c r="G126" s="194"/>
      <c r="H126" s="194"/>
      <c r="I126" s="194"/>
      <c r="J126" s="194"/>
      <c r="K126" s="194"/>
      <c r="L126"/>
    </row>
    <row r="127" spans="1:17" ht="15.75" x14ac:dyDescent="0.25">
      <c r="A127" s="314"/>
      <c r="B127" s="449" t="s">
        <v>488</v>
      </c>
      <c r="C127" s="372">
        <v>0.89600000000000002</v>
      </c>
      <c r="D127" s="372">
        <v>0.1</v>
      </c>
      <c r="E127" s="194"/>
      <c r="F127" s="194"/>
      <c r="G127" s="194"/>
      <c r="H127" s="194"/>
      <c r="I127" s="194"/>
      <c r="J127" s="194"/>
      <c r="K127" s="194"/>
      <c r="L127"/>
    </row>
    <row r="128" spans="1:17" ht="15.75" x14ac:dyDescent="0.25">
      <c r="A128" s="314"/>
      <c r="B128" s="449" t="s">
        <v>489</v>
      </c>
      <c r="C128" s="372">
        <v>0.83299999999999996</v>
      </c>
      <c r="D128" s="372">
        <v>0.17</v>
      </c>
      <c r="E128" s="194"/>
      <c r="F128" s="194"/>
      <c r="G128" s="194"/>
      <c r="H128" s="194"/>
      <c r="I128" s="194"/>
      <c r="J128" s="194"/>
      <c r="K128" s="194"/>
      <c r="L128"/>
    </row>
    <row r="129" spans="1:20" ht="15.75" x14ac:dyDescent="0.25">
      <c r="A129" s="314"/>
      <c r="B129" s="449" t="s">
        <v>490</v>
      </c>
      <c r="C129" s="372">
        <v>0.89500000000000002</v>
      </c>
      <c r="D129" s="372">
        <v>0.1</v>
      </c>
      <c r="E129" s="194"/>
      <c r="F129" s="194"/>
      <c r="G129" s="194"/>
      <c r="H129" s="194"/>
      <c r="I129" s="194"/>
      <c r="J129" s="194"/>
      <c r="K129" s="194"/>
      <c r="L129"/>
    </row>
    <row r="130" spans="1:20" ht="15.75" x14ac:dyDescent="0.25">
      <c r="A130" s="314"/>
      <c r="B130" s="449" t="s">
        <v>65</v>
      </c>
      <c r="C130" s="372">
        <v>0.88700000000000001</v>
      </c>
      <c r="D130" s="372">
        <v>0.11</v>
      </c>
      <c r="E130" s="194"/>
      <c r="F130" s="194"/>
      <c r="G130" s="194"/>
      <c r="H130" s="194"/>
      <c r="I130" s="194"/>
      <c r="J130" s="194"/>
      <c r="K130" s="194"/>
      <c r="L130"/>
    </row>
    <row r="131" spans="1:20" ht="15.75" x14ac:dyDescent="0.25">
      <c r="A131" s="314"/>
      <c r="B131" s="48" t="s">
        <v>585</v>
      </c>
      <c r="C131" s="194"/>
      <c r="D131" s="194"/>
      <c r="E131" s="194"/>
      <c r="F131" s="194"/>
      <c r="G131" s="194"/>
      <c r="H131" s="194"/>
      <c r="I131" s="194"/>
      <c r="J131" s="194"/>
      <c r="K131" s="194"/>
      <c r="L131"/>
      <c r="M131" s="22"/>
      <c r="N131" s="22"/>
      <c r="O131" s="22"/>
      <c r="P131" s="22"/>
      <c r="Q131" s="22"/>
      <c r="R131" s="22"/>
      <c r="S131" s="22"/>
      <c r="T131" s="23"/>
    </row>
    <row r="132" spans="1:20" ht="15" x14ac:dyDescent="0.2">
      <c r="A132" s="314"/>
      <c r="B132" s="144"/>
      <c r="C132" s="144"/>
      <c r="D132" s="144"/>
      <c r="E132" s="144"/>
      <c r="F132" s="144"/>
      <c r="G132" s="144"/>
      <c r="H132" s="144"/>
      <c r="I132" s="144"/>
      <c r="J132" s="144"/>
      <c r="K132" s="144"/>
    </row>
    <row r="133" spans="1:20" x14ac:dyDescent="0.2">
      <c r="A133" s="314"/>
    </row>
  </sheetData>
  <mergeCells count="54">
    <mergeCell ref="B89:C89"/>
    <mergeCell ref="B90:C90"/>
    <mergeCell ref="B91:C91"/>
    <mergeCell ref="B75:H75"/>
    <mergeCell ref="B77:I77"/>
    <mergeCell ref="B78:C78"/>
    <mergeCell ref="B86:C86"/>
    <mergeCell ref="B87:C87"/>
    <mergeCell ref="B88:C88"/>
    <mergeCell ref="B68:H68"/>
    <mergeCell ref="B71:B73"/>
    <mergeCell ref="C71:C73"/>
    <mergeCell ref="D71:I71"/>
    <mergeCell ref="J71:O71"/>
    <mergeCell ref="D72:E72"/>
    <mergeCell ref="F72:G72"/>
    <mergeCell ref="H72:I72"/>
    <mergeCell ref="J72:L72"/>
    <mergeCell ref="M72:O72"/>
    <mergeCell ref="B61:H61"/>
    <mergeCell ref="B64:B66"/>
    <mergeCell ref="C64:C66"/>
    <mergeCell ref="D64:I64"/>
    <mergeCell ref="J64:O64"/>
    <mergeCell ref="D65:E65"/>
    <mergeCell ref="F65:G65"/>
    <mergeCell ref="H65:I65"/>
    <mergeCell ref="J65:L65"/>
    <mergeCell ref="M65:O65"/>
    <mergeCell ref="B57:B59"/>
    <mergeCell ref="C57:C59"/>
    <mergeCell ref="D57:I57"/>
    <mergeCell ref="J57:O57"/>
    <mergeCell ref="D58:E58"/>
    <mergeCell ref="F58:G58"/>
    <mergeCell ref="H58:I58"/>
    <mergeCell ref="J58:L58"/>
    <mergeCell ref="M58:O58"/>
    <mergeCell ref="B35:G35"/>
    <mergeCell ref="B38:G38"/>
    <mergeCell ref="B42:C42"/>
    <mergeCell ref="K42:L42"/>
    <mergeCell ref="B1:H1"/>
    <mergeCell ref="B2:H2"/>
    <mergeCell ref="I27:O27"/>
    <mergeCell ref="B28:B30"/>
    <mergeCell ref="C28:C30"/>
    <mergeCell ref="D28:I28"/>
    <mergeCell ref="J28:O28"/>
    <mergeCell ref="D29:E29"/>
    <mergeCell ref="F29:G29"/>
    <mergeCell ref="H29:I29"/>
    <mergeCell ref="J29:L29"/>
    <mergeCell ref="M29:O29"/>
  </mergeCells>
  <conditionalFormatting sqref="J79:J80">
    <cfRule type="colorScale" priority="5">
      <colorScale>
        <cfvo type="min"/>
        <cfvo type="percentile" val="50"/>
        <cfvo type="max"/>
        <color rgb="FFF8696B"/>
        <color rgb="FFFFEB84"/>
        <color rgb="FF63BE7B"/>
      </colorScale>
    </cfRule>
  </conditionalFormatting>
  <conditionalFormatting sqref="J87:J88">
    <cfRule type="colorScale" priority="4">
      <colorScale>
        <cfvo type="min"/>
        <cfvo type="percentile" val="50"/>
        <cfvo type="max"/>
        <color rgb="FFF8696B"/>
        <color rgb="FFFFEB84"/>
        <color rgb="FF63BE7B"/>
      </colorScale>
    </cfRule>
  </conditionalFormatting>
  <conditionalFormatting sqref="C53:G53">
    <cfRule type="colorScale" priority="1">
      <colorScale>
        <cfvo type="min"/>
        <cfvo type="percentile" val="50"/>
        <cfvo type="max"/>
        <color rgb="FFF8696B"/>
        <color rgb="FFFFEB84"/>
        <color rgb="FF63BE7B"/>
      </colorScale>
    </cfRule>
  </conditionalFormatting>
  <hyperlinks>
    <hyperlink ref="B33" r:id="rId1" xr:uid="{26FB8E6F-3EC8-4235-9A5E-BF5409FC16FE}"/>
    <hyperlink ref="B99" r:id="rId2" xr:uid="{410AD48D-05D7-4D01-94CE-7674B68E641B}"/>
    <hyperlink ref="B38:G38" r:id="rId3" display="Source: 2011 Census, table LC4302SC - Tenure by general health by LT health problem or disability" xr:uid="{D0628BB5-2999-4C89-A833-7FE077978130}"/>
    <hyperlink ref="B61" r:id="rId4" display="https://www.gov.scot/publications/scottish-house-condition-survey-local-authority-analysis-2017-2019/" xr:uid="{9A24CB2F-B3B4-46EC-8645-D6AAFC139447}"/>
    <hyperlink ref="B68" r:id="rId5" display="https://www.gov.scot/publications/scottish-house-condition-survey-local-authority-analysis-2017-2019/" xr:uid="{10F8DA44-815F-4ADB-95D2-A086A9D9C09A}"/>
    <hyperlink ref="B75" r:id="rId6" display="https://www.gov.scot/publications/scottish-house-condition-survey-local-authority-analysis-2017-2019/" xr:uid="{7F277F99-EDAF-4F33-A2E2-31A630CB1383}"/>
    <hyperlink ref="G98" r:id="rId7" xr:uid="{1843BB0E-161A-4B0D-A7F6-8B02ABB1C2E0}"/>
  </hyperlinks>
  <pageMargins left="0.7" right="0.7" top="0.75" bottom="0.75" header="0.3" footer="0.3"/>
  <pageSetup paperSize="9" orientation="portrait"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AC206"/>
  <sheetViews>
    <sheetView showGridLines="0" tabSelected="1" topLeftCell="A133" zoomScale="85" zoomScaleNormal="85" workbookViewId="0">
      <selection activeCell="F160" sqref="F160"/>
    </sheetView>
  </sheetViews>
  <sheetFormatPr defaultColWidth="9.140625" defaultRowHeight="15" x14ac:dyDescent="0.25"/>
  <cols>
    <col min="1" max="1" width="5" style="16" customWidth="1"/>
    <col min="2" max="2" width="27.85546875" style="16" customWidth="1"/>
    <col min="3" max="4" width="15.7109375" style="16" customWidth="1"/>
    <col min="5" max="5" width="21" style="16" customWidth="1"/>
    <col min="6" max="6" width="15.7109375" style="16" customWidth="1"/>
    <col min="7" max="7" width="32.5703125" style="16" customWidth="1"/>
    <col min="8" max="8" width="15.7109375" style="16" customWidth="1"/>
    <col min="9" max="10" width="21.5703125" style="16" customWidth="1"/>
    <col min="11" max="11" width="18.42578125" style="16" customWidth="1"/>
    <col min="12" max="12" width="18.140625" style="16" customWidth="1"/>
    <col min="13" max="13" width="16.85546875" style="16" customWidth="1"/>
    <col min="14" max="46" width="15.7109375" style="16" customWidth="1"/>
    <col min="47" max="16384" width="9.140625" style="16"/>
  </cols>
  <sheetData>
    <row r="1" spans="2:12" ht="15.75" x14ac:dyDescent="0.25">
      <c r="B1" s="767" t="s">
        <v>16</v>
      </c>
      <c r="C1" s="768"/>
      <c r="D1" s="768"/>
      <c r="E1" s="768"/>
      <c r="F1" s="768"/>
      <c r="G1" s="768"/>
      <c r="H1" s="769"/>
    </row>
    <row r="2" spans="2:12" ht="15.75" x14ac:dyDescent="0.25">
      <c r="B2" s="770" t="s">
        <v>17</v>
      </c>
      <c r="C2" s="771"/>
      <c r="D2" s="771"/>
      <c r="E2" s="771"/>
      <c r="F2" s="771"/>
      <c r="G2" s="771"/>
      <c r="H2" s="772"/>
    </row>
    <row r="4" spans="2:12" ht="15.75" x14ac:dyDescent="0.25">
      <c r="B4" s="485" t="s">
        <v>622</v>
      </c>
      <c r="C4" s="144"/>
      <c r="D4" s="144"/>
      <c r="E4" s="144"/>
      <c r="F4" s="144"/>
      <c r="G4" s="486"/>
      <c r="H4" s="487"/>
      <c r="I4" s="487"/>
      <c r="J4" s="144"/>
      <c r="K4" s="17"/>
    </row>
    <row r="5" spans="2:12" ht="75" x14ac:dyDescent="0.25">
      <c r="B5" s="488" t="s">
        <v>18</v>
      </c>
      <c r="C5" s="489" t="s">
        <v>460</v>
      </c>
      <c r="D5" s="490" t="s">
        <v>264</v>
      </c>
      <c r="E5" s="489" t="s">
        <v>461</v>
      </c>
      <c r="F5" s="489" t="s">
        <v>462</v>
      </c>
      <c r="G5" s="489" t="s">
        <v>19</v>
      </c>
      <c r="H5" s="489" t="s">
        <v>26</v>
      </c>
      <c r="I5" s="489" t="s">
        <v>20</v>
      </c>
      <c r="J5" s="489" t="s">
        <v>21</v>
      </c>
    </row>
    <row r="6" spans="2:12" x14ac:dyDescent="0.25">
      <c r="B6" s="491" t="s">
        <v>22</v>
      </c>
      <c r="C6" s="492">
        <v>10102</v>
      </c>
      <c r="D6" s="492">
        <v>25601</v>
      </c>
      <c r="E6" s="492">
        <v>1662</v>
      </c>
      <c r="F6" s="492">
        <v>4447</v>
      </c>
      <c r="G6" s="492">
        <v>223</v>
      </c>
      <c r="H6" s="492">
        <v>406</v>
      </c>
      <c r="I6" s="492">
        <v>56</v>
      </c>
      <c r="J6" s="492">
        <f>SUM(C6:I6)</f>
        <v>42497</v>
      </c>
    </row>
    <row r="7" spans="2:12" x14ac:dyDescent="0.25">
      <c r="B7" s="491" t="s">
        <v>23</v>
      </c>
      <c r="C7" s="657">
        <f t="shared" ref="C7:H7" si="0">C6/$J$6</f>
        <v>0.23771089723980515</v>
      </c>
      <c r="D7" s="657">
        <f t="shared" si="0"/>
        <v>0.60241899428194934</v>
      </c>
      <c r="E7" s="657">
        <f t="shared" si="0"/>
        <v>3.9108642963032687E-2</v>
      </c>
      <c r="F7" s="657">
        <f t="shared" si="0"/>
        <v>0.10464268065981128</v>
      </c>
      <c r="G7" s="657">
        <f t="shared" si="0"/>
        <v>5.2474292302986097E-3</v>
      </c>
      <c r="H7" s="657">
        <f t="shared" si="0"/>
        <v>9.5536155493328948E-3</v>
      </c>
      <c r="I7" s="657">
        <f t="shared" ref="I7" si="1">I6/$J$6</f>
        <v>1.3177400757700543E-3</v>
      </c>
      <c r="J7" s="493">
        <f>SUM(C7:I7)</f>
        <v>1.0000000000000002</v>
      </c>
      <c r="K7" s="39"/>
    </row>
    <row r="8" spans="2:12" s="17" customFormat="1" x14ac:dyDescent="0.25">
      <c r="B8" s="18" t="s">
        <v>463</v>
      </c>
      <c r="C8" s="16"/>
      <c r="D8" s="16"/>
      <c r="E8" s="16"/>
      <c r="F8" s="16"/>
      <c r="G8" s="16"/>
      <c r="H8" s="16"/>
      <c r="I8" s="16"/>
      <c r="J8" s="16"/>
      <c r="K8" s="16"/>
      <c r="L8" s="16"/>
    </row>
    <row r="9" spans="2:12" s="17" customFormat="1" x14ac:dyDescent="0.25">
      <c r="B9" s="18"/>
      <c r="C9" s="16"/>
      <c r="D9" s="16"/>
      <c r="E9" s="16"/>
      <c r="F9" s="16"/>
      <c r="G9" s="16"/>
      <c r="H9" s="16"/>
      <c r="I9" s="16"/>
      <c r="J9" s="16"/>
      <c r="K9" s="16"/>
      <c r="L9" s="16"/>
    </row>
    <row r="10" spans="2:12" s="17" customFormat="1" ht="15.75" x14ac:dyDescent="0.25">
      <c r="B10" s="485" t="s">
        <v>623</v>
      </c>
      <c r="C10" s="147"/>
      <c r="D10" s="147"/>
      <c r="E10" s="147"/>
      <c r="F10" s="147"/>
      <c r="G10" s="147"/>
      <c r="H10" s="147"/>
      <c r="I10" s="147"/>
      <c r="J10" s="16"/>
      <c r="K10" s="16"/>
      <c r="L10" s="16"/>
    </row>
    <row r="11" spans="2:12" s="17" customFormat="1" ht="75" x14ac:dyDescent="0.25">
      <c r="B11" s="494" t="s">
        <v>18</v>
      </c>
      <c r="C11" s="495" t="s">
        <v>460</v>
      </c>
      <c r="D11" s="658" t="s">
        <v>264</v>
      </c>
      <c r="E11" s="495" t="s">
        <v>461</v>
      </c>
      <c r="F11" s="495" t="s">
        <v>462</v>
      </c>
      <c r="G11" s="495" t="s">
        <v>19</v>
      </c>
      <c r="H11" s="495" t="s">
        <v>26</v>
      </c>
      <c r="I11" s="495" t="s">
        <v>20</v>
      </c>
      <c r="J11" s="16"/>
      <c r="K11" s="16"/>
      <c r="L11" s="16"/>
    </row>
    <row r="12" spans="2:12" s="17" customFormat="1" ht="15.75" x14ac:dyDescent="0.25">
      <c r="B12" s="491" t="s">
        <v>485</v>
      </c>
      <c r="C12" s="659">
        <v>0.24399999999999999</v>
      </c>
      <c r="D12" s="659">
        <v>0.70199999999999996</v>
      </c>
      <c r="E12" s="659">
        <v>1.0999999999999999E-2</v>
      </c>
      <c r="F12" s="659">
        <v>3.5999999999999997E-2</v>
      </c>
      <c r="G12" s="659">
        <v>7.0000000000000001E-3</v>
      </c>
      <c r="H12" s="660">
        <v>0</v>
      </c>
      <c r="I12" s="660">
        <v>0</v>
      </c>
      <c r="J12" s="16"/>
      <c r="K12" s="16"/>
      <c r="L12" s="16"/>
    </row>
    <row r="13" spans="2:12" s="17" customFormat="1" ht="15.75" x14ac:dyDescent="0.25">
      <c r="B13" s="491" t="s">
        <v>568</v>
      </c>
      <c r="C13" s="660">
        <v>0</v>
      </c>
      <c r="D13" s="659">
        <v>0.76500000000000001</v>
      </c>
      <c r="E13" s="660">
        <v>0</v>
      </c>
      <c r="F13" s="660">
        <v>0</v>
      </c>
      <c r="G13" s="660">
        <v>0</v>
      </c>
      <c r="H13" s="659">
        <v>0.23499999999999999</v>
      </c>
      <c r="I13" s="660">
        <v>0</v>
      </c>
      <c r="J13" s="16"/>
      <c r="K13" s="16"/>
      <c r="L13" s="16"/>
    </row>
    <row r="14" spans="2:12" s="17" customFormat="1" ht="15.75" x14ac:dyDescent="0.25">
      <c r="B14" s="491" t="s">
        <v>487</v>
      </c>
      <c r="C14" s="659">
        <v>0.23899999999999999</v>
      </c>
      <c r="D14" s="659">
        <v>0.57499999999999996</v>
      </c>
      <c r="E14" s="659">
        <v>0.05</v>
      </c>
      <c r="F14" s="659">
        <v>0.124</v>
      </c>
      <c r="G14" s="659">
        <v>5.0000000000000001E-3</v>
      </c>
      <c r="H14" s="659">
        <v>0.23499999999999999</v>
      </c>
      <c r="I14" s="659">
        <v>2E-3</v>
      </c>
      <c r="J14" s="16"/>
      <c r="K14" s="16"/>
      <c r="L14" s="16"/>
    </row>
    <row r="15" spans="2:12" s="17" customFormat="1" ht="15.75" x14ac:dyDescent="0.25">
      <c r="B15" s="491" t="s">
        <v>488</v>
      </c>
      <c r="C15" s="659">
        <v>0.23699999999999999</v>
      </c>
      <c r="D15" s="659">
        <v>0.59</v>
      </c>
      <c r="E15" s="659">
        <v>0.03</v>
      </c>
      <c r="F15" s="659">
        <v>0.125</v>
      </c>
      <c r="G15" s="660">
        <v>0</v>
      </c>
      <c r="H15" s="659">
        <v>1.7999999999999999E-2</v>
      </c>
      <c r="I15" s="660">
        <v>0</v>
      </c>
      <c r="J15" s="16"/>
      <c r="K15" s="16"/>
      <c r="L15" s="16"/>
    </row>
    <row r="16" spans="2:12" s="17" customFormat="1" ht="15.75" x14ac:dyDescent="0.25">
      <c r="B16" s="491" t="s">
        <v>489</v>
      </c>
      <c r="C16" s="659">
        <v>0.21299999999999999</v>
      </c>
      <c r="D16" s="659">
        <v>0.72399999999999998</v>
      </c>
      <c r="E16" s="660">
        <v>0</v>
      </c>
      <c r="F16" s="659">
        <v>0.05</v>
      </c>
      <c r="G16" s="660">
        <v>0</v>
      </c>
      <c r="H16" s="659">
        <v>1.4E-2</v>
      </c>
      <c r="I16" s="660">
        <v>0</v>
      </c>
      <c r="J16" s="16"/>
      <c r="K16" s="16"/>
      <c r="L16" s="16"/>
    </row>
    <row r="17" spans="2:14" s="17" customFormat="1" ht="15.75" x14ac:dyDescent="0.25">
      <c r="B17" s="491" t="s">
        <v>490</v>
      </c>
      <c r="C17" s="659">
        <v>0.28799999999999998</v>
      </c>
      <c r="D17" s="659">
        <v>0.50900000000000001</v>
      </c>
      <c r="E17" s="659">
        <v>7.6999999999999999E-2</v>
      </c>
      <c r="F17" s="659">
        <v>0.05</v>
      </c>
      <c r="G17" s="660">
        <v>0</v>
      </c>
      <c r="H17" s="659">
        <v>4.4999999999999998E-2</v>
      </c>
      <c r="I17" s="660">
        <v>0</v>
      </c>
      <c r="J17" s="16"/>
      <c r="K17" s="16"/>
      <c r="L17" s="16"/>
    </row>
    <row r="18" spans="2:14" s="17" customFormat="1" ht="15.75" x14ac:dyDescent="0.25">
      <c r="B18" s="496" t="s">
        <v>569</v>
      </c>
      <c r="C18" s="659">
        <v>0.23799999999999999</v>
      </c>
      <c r="D18" s="659">
        <v>0.60199999999999998</v>
      </c>
      <c r="E18" s="659">
        <v>3.9E-2</v>
      </c>
      <c r="F18" s="659">
        <v>0.105</v>
      </c>
      <c r="G18" s="659">
        <v>5.0000000000000001E-3</v>
      </c>
      <c r="H18" s="659">
        <v>0.01</v>
      </c>
      <c r="I18" s="659">
        <v>1E-3</v>
      </c>
      <c r="J18" s="16"/>
      <c r="K18" s="16"/>
      <c r="L18" s="16"/>
    </row>
    <row r="19" spans="2:14" s="17" customFormat="1" x14ac:dyDescent="0.25">
      <c r="B19" s="425"/>
      <c r="C19" s="424"/>
      <c r="D19" s="424"/>
      <c r="E19" s="424"/>
      <c r="F19" s="424"/>
      <c r="G19" s="424"/>
      <c r="H19" s="424"/>
      <c r="I19" s="424"/>
      <c r="J19" s="16"/>
      <c r="K19" s="16"/>
      <c r="L19" s="16"/>
    </row>
    <row r="20" spans="2:14" s="17" customFormat="1" x14ac:dyDescent="0.25">
      <c r="B20" s="425"/>
      <c r="C20" s="424"/>
      <c r="D20" s="424"/>
      <c r="E20" s="424"/>
      <c r="F20" s="424"/>
      <c r="G20" s="424"/>
      <c r="H20" s="424"/>
      <c r="I20" s="424"/>
      <c r="J20" s="16"/>
      <c r="K20" s="16"/>
      <c r="L20" s="16"/>
    </row>
    <row r="21" spans="2:14" ht="15.75" x14ac:dyDescent="0.25">
      <c r="B21" s="485" t="s">
        <v>624</v>
      </c>
      <c r="C21" s="144"/>
      <c r="D21" s="144"/>
      <c r="E21" s="144"/>
      <c r="F21" s="144"/>
      <c r="G21" s="486"/>
      <c r="H21" s="487"/>
      <c r="I21" s="487"/>
      <c r="J21" s="144"/>
      <c r="K21" s="144"/>
      <c r="L21" s="147"/>
      <c r="M21" s="147"/>
    </row>
    <row r="22" spans="2:14" ht="75" x14ac:dyDescent="0.25">
      <c r="B22" s="488" t="s">
        <v>18</v>
      </c>
      <c r="C22" s="489" t="s">
        <v>465</v>
      </c>
      <c r="D22" s="490" t="s">
        <v>466</v>
      </c>
      <c r="E22" s="489" t="s">
        <v>467</v>
      </c>
      <c r="F22" s="489" t="s">
        <v>468</v>
      </c>
      <c r="G22" s="489" t="s">
        <v>469</v>
      </c>
      <c r="H22" s="489" t="s">
        <v>470</v>
      </c>
      <c r="I22" s="489" t="s">
        <v>471</v>
      </c>
      <c r="J22" s="489" t="s">
        <v>472</v>
      </c>
      <c r="K22" s="489" t="s">
        <v>250</v>
      </c>
      <c r="L22" s="489" t="s">
        <v>20</v>
      </c>
      <c r="M22" s="489" t="s">
        <v>21</v>
      </c>
    </row>
    <row r="23" spans="2:14" x14ac:dyDescent="0.25">
      <c r="B23" s="491" t="s">
        <v>22</v>
      </c>
      <c r="C23" s="492" cm="1">
        <f t="array" ref="C23:L23">TRANSPOSE('[1]Current Home'!$C$17:$C$26)</f>
        <v>7805</v>
      </c>
      <c r="D23" s="492">
        <v>685</v>
      </c>
      <c r="E23" s="492">
        <v>545</v>
      </c>
      <c r="F23" s="492">
        <v>6458</v>
      </c>
      <c r="G23" s="492">
        <v>16851</v>
      </c>
      <c r="H23" s="492">
        <v>9657</v>
      </c>
      <c r="I23" s="492">
        <v>191</v>
      </c>
      <c r="J23" s="492">
        <v>258</v>
      </c>
      <c r="K23" s="492">
        <v>104</v>
      </c>
      <c r="L23" s="492">
        <v>0</v>
      </c>
      <c r="M23" s="492">
        <v>42554</v>
      </c>
      <c r="N23" s="426"/>
    </row>
    <row r="24" spans="2:14" x14ac:dyDescent="0.25">
      <c r="B24" s="491" t="s">
        <v>23</v>
      </c>
      <c r="C24" s="657">
        <f t="shared" ref="C24:H24" si="2">C23/$M$23</f>
        <v>0.18341401513371247</v>
      </c>
      <c r="D24" s="657">
        <f t="shared" si="2"/>
        <v>1.6097194153311088E-2</v>
      </c>
      <c r="E24" s="657">
        <f t="shared" si="2"/>
        <v>1.280725666212342E-2</v>
      </c>
      <c r="F24" s="657">
        <f t="shared" si="2"/>
        <v>0.1517601165577854</v>
      </c>
      <c r="G24" s="657">
        <f t="shared" si="2"/>
        <v>0.39599097617145274</v>
      </c>
      <c r="H24" s="657">
        <f t="shared" si="2"/>
        <v>0.22693518823142361</v>
      </c>
      <c r="I24" s="657">
        <f t="shared" ref="I24" si="3">I23/$M$23</f>
        <v>4.488414720120318E-3</v>
      </c>
      <c r="J24" s="657">
        <f>J23/$M$23</f>
        <v>6.0628848051887015E-3</v>
      </c>
      <c r="K24" s="657">
        <f>K23/$M$23</f>
        <v>2.4439535648822673E-3</v>
      </c>
      <c r="L24" s="657">
        <f>L23/$M$23</f>
        <v>0</v>
      </c>
      <c r="M24" s="657">
        <f>M23/$M$23</f>
        <v>1</v>
      </c>
    </row>
    <row r="25" spans="2:14" s="17" customFormat="1" x14ac:dyDescent="0.25">
      <c r="B25" s="18" t="s">
        <v>464</v>
      </c>
      <c r="C25" s="16"/>
      <c r="D25" s="16"/>
      <c r="E25" s="16"/>
      <c r="F25" s="16"/>
      <c r="G25" s="16"/>
      <c r="H25" s="16"/>
      <c r="I25" s="16"/>
      <c r="J25" s="16"/>
      <c r="K25" s="16"/>
      <c r="L25" s="16"/>
    </row>
    <row r="26" spans="2:14" s="17" customFormat="1" x14ac:dyDescent="0.25">
      <c r="B26" s="18"/>
      <c r="C26" s="16"/>
      <c r="D26" s="16"/>
      <c r="E26" s="16"/>
      <c r="F26" s="16"/>
      <c r="G26" s="16"/>
      <c r="H26" s="16"/>
      <c r="I26" s="16"/>
      <c r="J26" s="16"/>
      <c r="K26" s="16"/>
      <c r="L26" s="16"/>
    </row>
    <row r="27" spans="2:14" s="17" customFormat="1" ht="15.75" x14ac:dyDescent="0.25">
      <c r="B27" s="485" t="s">
        <v>625</v>
      </c>
      <c r="C27" s="390"/>
      <c r="D27" s="390"/>
      <c r="E27" s="390"/>
      <c r="F27" s="147"/>
      <c r="G27" s="147"/>
      <c r="H27" s="147"/>
      <c r="I27" s="147"/>
      <c r="J27" s="147"/>
      <c r="K27" s="147"/>
      <c r="L27" s="147"/>
    </row>
    <row r="28" spans="2:14" s="17" customFormat="1" ht="78.75" x14ac:dyDescent="0.25">
      <c r="B28" s="497" t="s">
        <v>570</v>
      </c>
      <c r="C28" s="498" t="s">
        <v>465</v>
      </c>
      <c r="D28" s="498" t="s">
        <v>466</v>
      </c>
      <c r="E28" s="498" t="s">
        <v>467</v>
      </c>
      <c r="F28" s="498" t="s">
        <v>468</v>
      </c>
      <c r="G28" s="498" t="s">
        <v>469</v>
      </c>
      <c r="H28" s="498" t="s">
        <v>470</v>
      </c>
      <c r="I28" s="498" t="s">
        <v>471</v>
      </c>
      <c r="J28" s="498" t="s">
        <v>472</v>
      </c>
      <c r="K28" s="498" t="s">
        <v>250</v>
      </c>
      <c r="L28" s="498" t="s">
        <v>20</v>
      </c>
    </row>
    <row r="29" spans="2:14" s="17" customFormat="1" ht="15.75" x14ac:dyDescent="0.25">
      <c r="B29" s="499" t="s">
        <v>485</v>
      </c>
      <c r="C29" s="661">
        <v>0.13400000000000001</v>
      </c>
      <c r="D29" s="661">
        <v>7.0000000000000001E-3</v>
      </c>
      <c r="E29" s="661">
        <v>6.0000000000000001E-3</v>
      </c>
      <c r="F29" s="661">
        <v>4.9000000000000002E-2</v>
      </c>
      <c r="G29" s="661">
        <v>0.53100000000000003</v>
      </c>
      <c r="H29" s="661">
        <v>0.25600000000000001</v>
      </c>
      <c r="I29" s="661">
        <v>0</v>
      </c>
      <c r="J29" s="661">
        <v>1.2999999999999999E-2</v>
      </c>
      <c r="K29" s="661">
        <v>4.0000000000000001E-3</v>
      </c>
      <c r="L29" s="661">
        <v>0</v>
      </c>
    </row>
    <row r="30" spans="2:14" s="17" customFormat="1" ht="15.75" x14ac:dyDescent="0.25">
      <c r="B30" s="499" t="s">
        <v>486</v>
      </c>
      <c r="C30" s="661">
        <v>0</v>
      </c>
      <c r="D30" s="661">
        <v>0.23499999999999999</v>
      </c>
      <c r="E30" s="661">
        <v>0</v>
      </c>
      <c r="F30" s="661">
        <v>0</v>
      </c>
      <c r="G30" s="661">
        <v>0.36799999999999999</v>
      </c>
      <c r="H30" s="661">
        <v>0.39700000000000002</v>
      </c>
      <c r="I30" s="661">
        <v>0</v>
      </c>
      <c r="J30" s="661">
        <v>0</v>
      </c>
      <c r="K30" s="661">
        <v>0</v>
      </c>
      <c r="L30" s="661">
        <v>0</v>
      </c>
    </row>
    <row r="31" spans="2:14" s="17" customFormat="1" ht="15.75" x14ac:dyDescent="0.25">
      <c r="B31" s="499" t="s">
        <v>487</v>
      </c>
      <c r="C31" s="661">
        <v>0.20899999999999999</v>
      </c>
      <c r="D31" s="661">
        <v>0.01</v>
      </c>
      <c r="E31" s="661">
        <v>1.0999999999999999E-2</v>
      </c>
      <c r="F31" s="661">
        <v>0.156</v>
      </c>
      <c r="G31" s="661">
        <v>0.34499999999999997</v>
      </c>
      <c r="H31" s="661">
        <v>0.25700000000000001</v>
      </c>
      <c r="I31" s="661">
        <v>0</v>
      </c>
      <c r="J31" s="661">
        <v>7.0000000000000001E-3</v>
      </c>
      <c r="K31" s="661">
        <v>1E-3</v>
      </c>
      <c r="L31" s="661">
        <v>0</v>
      </c>
    </row>
    <row r="32" spans="2:14" s="17" customFormat="1" ht="15.75" x14ac:dyDescent="0.25">
      <c r="B32" s="499" t="s">
        <v>488</v>
      </c>
      <c r="C32" s="661">
        <v>0.13200000000000001</v>
      </c>
      <c r="D32" s="661">
        <v>0.02</v>
      </c>
      <c r="E32" s="661">
        <v>4.1000000000000002E-2</v>
      </c>
      <c r="F32" s="661">
        <v>0.24299999999999999</v>
      </c>
      <c r="G32" s="661">
        <v>0.42699999999999999</v>
      </c>
      <c r="H32" s="661">
        <v>0.13300000000000001</v>
      </c>
      <c r="I32" s="661">
        <v>4.0000000000000001E-3</v>
      </c>
      <c r="J32" s="661">
        <v>0</v>
      </c>
      <c r="K32" s="661">
        <v>4.0000000000000001E-3</v>
      </c>
      <c r="L32" s="661">
        <v>0</v>
      </c>
    </row>
    <row r="33" spans="2:18" s="17" customFormat="1" ht="15.75" x14ac:dyDescent="0.25">
      <c r="B33" s="499" t="s">
        <v>489</v>
      </c>
      <c r="C33" s="661">
        <v>0.153</v>
      </c>
      <c r="D33" s="661">
        <v>0.10100000000000001</v>
      </c>
      <c r="E33" s="661">
        <v>0</v>
      </c>
      <c r="F33" s="661">
        <v>0.20300000000000001</v>
      </c>
      <c r="G33" s="661">
        <v>0.41</v>
      </c>
      <c r="H33" s="661">
        <v>0.13300000000000001</v>
      </c>
      <c r="I33" s="661">
        <v>0</v>
      </c>
      <c r="J33" s="661">
        <v>0</v>
      </c>
      <c r="K33" s="661">
        <v>0</v>
      </c>
      <c r="L33" s="661">
        <v>0</v>
      </c>
    </row>
    <row r="34" spans="2:18" s="17" customFormat="1" ht="15.75" x14ac:dyDescent="0.25">
      <c r="B34" s="499" t="s">
        <v>490</v>
      </c>
      <c r="C34" s="661">
        <v>0.224</v>
      </c>
      <c r="D34" s="661">
        <v>0</v>
      </c>
      <c r="E34" s="661">
        <v>0</v>
      </c>
      <c r="F34" s="661">
        <v>0.13100000000000001</v>
      </c>
      <c r="G34" s="661">
        <v>0.443</v>
      </c>
      <c r="H34" s="661">
        <v>0.155</v>
      </c>
      <c r="I34" s="661">
        <v>0</v>
      </c>
      <c r="J34" s="661">
        <v>0</v>
      </c>
      <c r="K34" s="661">
        <v>1.2E-2</v>
      </c>
      <c r="L34" s="661">
        <v>0</v>
      </c>
    </row>
    <row r="35" spans="2:18" s="17" customFormat="1" ht="15.75" x14ac:dyDescent="0.25">
      <c r="B35" s="499" t="s">
        <v>571</v>
      </c>
      <c r="C35" s="661">
        <v>0.18341401513371247</v>
      </c>
      <c r="D35" s="661">
        <v>1.6097194153311088E-2</v>
      </c>
      <c r="E35" s="661">
        <v>1.280725666212342E-2</v>
      </c>
      <c r="F35" s="661">
        <v>0.1517601165577854</v>
      </c>
      <c r="G35" s="661">
        <v>0.39599097617145274</v>
      </c>
      <c r="H35" s="661">
        <v>0.22693518823142361</v>
      </c>
      <c r="I35" s="661">
        <v>4.488414720120318E-3</v>
      </c>
      <c r="J35" s="661">
        <v>6.0628848051887015E-3</v>
      </c>
      <c r="K35" s="661">
        <v>2.4439535648822673E-3</v>
      </c>
      <c r="L35" s="661">
        <v>0</v>
      </c>
    </row>
    <row r="36" spans="2:18" s="17" customFormat="1" x14ac:dyDescent="0.25">
      <c r="B36" s="18" t="s">
        <v>464</v>
      </c>
      <c r="C36" s="16"/>
      <c r="D36" s="16"/>
      <c r="E36" s="16"/>
      <c r="F36" s="16"/>
      <c r="G36" s="16"/>
      <c r="H36" s="16"/>
      <c r="I36" s="16"/>
      <c r="J36" s="16"/>
      <c r="K36" s="16"/>
      <c r="L36" s="16"/>
    </row>
    <row r="37" spans="2:18" s="17" customFormat="1" x14ac:dyDescent="0.25">
      <c r="B37" s="18"/>
      <c r="C37" s="16"/>
      <c r="D37" s="16"/>
      <c r="E37" s="16"/>
      <c r="F37" s="16"/>
      <c r="G37" s="16"/>
      <c r="H37" s="16"/>
      <c r="I37" s="16"/>
      <c r="J37" s="16"/>
      <c r="K37" s="16"/>
      <c r="L37" s="16"/>
    </row>
    <row r="38" spans="2:18" ht="15.75" x14ac:dyDescent="0.25">
      <c r="B38" s="172" t="s">
        <v>679</v>
      </c>
      <c r="C38" s="144"/>
      <c r="D38" s="144"/>
      <c r="E38" s="144"/>
      <c r="F38" s="144"/>
      <c r="G38" s="486"/>
      <c r="H38" s="487"/>
      <c r="I38" s="487"/>
      <c r="J38" s="144"/>
      <c r="K38" s="144"/>
    </row>
    <row r="39" spans="2:18" ht="15.75" x14ac:dyDescent="0.25">
      <c r="B39" s="488" t="s">
        <v>18</v>
      </c>
      <c r="C39" s="489" t="str" cm="1">
        <f t="array" ref="C39:I39">TRANSPOSE('[1]Current Home'!$B$73:$B$79)</f>
        <v>0 (BEDSIT)</v>
      </c>
      <c r="D39" s="490">
        <v>1</v>
      </c>
      <c r="E39" s="489">
        <v>2</v>
      </c>
      <c r="F39" s="489">
        <v>3</v>
      </c>
      <c r="G39" s="489">
        <v>4</v>
      </c>
      <c r="H39" s="489">
        <v>5</v>
      </c>
      <c r="I39" s="489" t="str">
        <v>6+</v>
      </c>
      <c r="J39" s="489" t="s">
        <v>21</v>
      </c>
      <c r="K39" s="147"/>
    </row>
    <row r="40" spans="2:18" ht="15.75" x14ac:dyDescent="0.25">
      <c r="B40" s="491" t="s">
        <v>22</v>
      </c>
      <c r="C40" s="492" cm="1">
        <f t="array" ref="C40:I40">TRANSPOSE('[1]Current Home'!$C$73:$C$79)</f>
        <v>60</v>
      </c>
      <c r="D40" s="492">
        <v>2967</v>
      </c>
      <c r="E40" s="492">
        <v>14303</v>
      </c>
      <c r="F40" s="492">
        <v>17261</v>
      </c>
      <c r="G40" s="492">
        <v>6585</v>
      </c>
      <c r="H40" s="492">
        <v>869</v>
      </c>
      <c r="I40" s="492">
        <v>385</v>
      </c>
      <c r="J40" s="492">
        <f>SUM(C40:I40)</f>
        <v>42430</v>
      </c>
      <c r="K40" s="500"/>
    </row>
    <row r="41" spans="2:18" ht="15.75" x14ac:dyDescent="0.25">
      <c r="B41" s="491" t="s">
        <v>23</v>
      </c>
      <c r="C41" s="657">
        <f t="shared" ref="C41:H41" si="4">C40/$J$40</f>
        <v>1.4140938015555031E-3</v>
      </c>
      <c r="D41" s="657">
        <f t="shared" si="4"/>
        <v>6.9926938486919638E-2</v>
      </c>
      <c r="E41" s="657">
        <f t="shared" si="4"/>
        <v>0.33709639406080605</v>
      </c>
      <c r="F41" s="657">
        <f t="shared" si="4"/>
        <v>0.40681121847749235</v>
      </c>
      <c r="G41" s="657">
        <f t="shared" si="4"/>
        <v>0.15519679472071649</v>
      </c>
      <c r="H41" s="657">
        <f t="shared" si="4"/>
        <v>2.0480791892528872E-2</v>
      </c>
      <c r="I41" s="657">
        <f t="shared" ref="I41" si="5">I40/$J$40</f>
        <v>9.0737685599811459E-3</v>
      </c>
      <c r="J41" s="657">
        <f>J40/$J$40</f>
        <v>1</v>
      </c>
      <c r="K41" s="147"/>
    </row>
    <row r="42" spans="2:18" s="17" customFormat="1" ht="15.75" x14ac:dyDescent="0.25">
      <c r="B42" s="486" t="s">
        <v>473</v>
      </c>
      <c r="C42" s="147"/>
      <c r="D42" s="147"/>
      <c r="E42" s="147"/>
      <c r="F42" s="147"/>
      <c r="G42" s="147"/>
      <c r="H42" s="147"/>
      <c r="I42" s="147"/>
      <c r="J42" s="147"/>
      <c r="K42" s="147"/>
      <c r="L42" s="16"/>
    </row>
    <row r="43" spans="2:18" s="17" customFormat="1" x14ac:dyDescent="0.25">
      <c r="B43" s="24"/>
      <c r="C43" s="25"/>
      <c r="D43" s="25"/>
      <c r="E43" s="26"/>
      <c r="F43" s="27"/>
      <c r="J43" s="28"/>
      <c r="K43" s="28"/>
    </row>
    <row r="44" spans="2:18" s="17" customFormat="1" ht="15.75" x14ac:dyDescent="0.25">
      <c r="B44" s="485" t="s">
        <v>627</v>
      </c>
      <c r="C44" s="144"/>
      <c r="D44" s="144"/>
      <c r="E44" s="144"/>
      <c r="F44" s="506"/>
      <c r="G44" s="144"/>
      <c r="H44" s="144"/>
      <c r="J44" s="28"/>
      <c r="K44" s="42"/>
      <c r="L44" s="42"/>
      <c r="R44" s="31"/>
    </row>
    <row r="45" spans="2:18" s="17" customFormat="1" ht="45" x14ac:dyDescent="0.2">
      <c r="B45" s="394" t="s">
        <v>500</v>
      </c>
      <c r="C45" s="253" t="s">
        <v>480</v>
      </c>
      <c r="D45" s="253" t="s">
        <v>30</v>
      </c>
      <c r="E45" s="253" t="s">
        <v>481</v>
      </c>
      <c r="F45" s="253" t="s">
        <v>32</v>
      </c>
      <c r="G45" s="253" t="s">
        <v>33</v>
      </c>
      <c r="H45" s="253" t="s">
        <v>21</v>
      </c>
    </row>
    <row r="46" spans="2:18" s="17" customFormat="1" x14ac:dyDescent="0.2">
      <c r="B46" s="395" t="s">
        <v>28</v>
      </c>
      <c r="C46" s="365">
        <v>2976</v>
      </c>
      <c r="D46" s="365">
        <v>3123</v>
      </c>
      <c r="E46" s="365">
        <v>150</v>
      </c>
      <c r="F46" s="365">
        <v>0</v>
      </c>
      <c r="G46" s="365">
        <v>48</v>
      </c>
      <c r="H46" s="396">
        <f>SUM(C46:G46)</f>
        <v>6297</v>
      </c>
    </row>
    <row r="47" spans="2:18" s="17" customFormat="1" ht="47.25" x14ac:dyDescent="0.2">
      <c r="B47" s="397" t="s">
        <v>64</v>
      </c>
      <c r="C47" s="398" t="s">
        <v>674</v>
      </c>
      <c r="D47" s="398" t="s">
        <v>494</v>
      </c>
      <c r="E47" s="398" t="s">
        <v>496</v>
      </c>
      <c r="F47" s="398" t="s">
        <v>495</v>
      </c>
      <c r="G47" s="398" t="s">
        <v>497</v>
      </c>
      <c r="H47" s="398" t="s">
        <v>21</v>
      </c>
    </row>
    <row r="48" spans="2:18" s="17" customFormat="1" x14ac:dyDescent="0.2">
      <c r="B48" s="226" t="s">
        <v>34</v>
      </c>
      <c r="C48" s="226">
        <v>12</v>
      </c>
      <c r="D48" s="226">
        <v>0</v>
      </c>
      <c r="E48" s="226">
        <v>0</v>
      </c>
      <c r="F48" s="226">
        <v>0</v>
      </c>
      <c r="G48" s="226">
        <v>0</v>
      </c>
      <c r="H48" s="226">
        <f t="shared" ref="H48:H59" si="6">SUM(C48:G48)</f>
        <v>12</v>
      </c>
    </row>
    <row r="49" spans="2:27" s="17" customFormat="1" x14ac:dyDescent="0.2">
      <c r="B49" s="226" t="s">
        <v>35</v>
      </c>
      <c r="C49" s="226">
        <v>0</v>
      </c>
      <c r="D49" s="226">
        <v>32</v>
      </c>
      <c r="E49" s="226">
        <v>0</v>
      </c>
      <c r="F49" s="226">
        <v>11</v>
      </c>
      <c r="G49" s="226">
        <v>0</v>
      </c>
      <c r="H49" s="226">
        <f t="shared" si="6"/>
        <v>43</v>
      </c>
    </row>
    <row r="50" spans="2:27" s="17" customFormat="1" x14ac:dyDescent="0.2">
      <c r="B50" s="226" t="s">
        <v>36</v>
      </c>
      <c r="C50" s="226">
        <v>20</v>
      </c>
      <c r="D50" s="226">
        <v>64</v>
      </c>
      <c r="E50" s="226">
        <v>0</v>
      </c>
      <c r="F50" s="226">
        <v>0</v>
      </c>
      <c r="G50" s="226">
        <v>1</v>
      </c>
      <c r="H50" s="226">
        <f t="shared" si="6"/>
        <v>85</v>
      </c>
    </row>
    <row r="51" spans="2:27" ht="15.75" x14ac:dyDescent="0.25">
      <c r="B51" s="226" t="s">
        <v>37</v>
      </c>
      <c r="C51" s="226">
        <v>15</v>
      </c>
      <c r="D51" s="226">
        <v>1</v>
      </c>
      <c r="E51" s="226">
        <v>49</v>
      </c>
      <c r="F51" s="226">
        <v>0</v>
      </c>
      <c r="G51" s="226">
        <v>0</v>
      </c>
      <c r="H51" s="226">
        <f t="shared" si="6"/>
        <v>65</v>
      </c>
      <c r="I51" s="84"/>
    </row>
    <row r="52" spans="2:27" ht="15.75" x14ac:dyDescent="0.25">
      <c r="B52" s="226" t="s">
        <v>498</v>
      </c>
      <c r="C52" s="226">
        <v>0</v>
      </c>
      <c r="D52" s="226">
        <v>0</v>
      </c>
      <c r="E52" s="226">
        <v>0</v>
      </c>
      <c r="F52" s="226">
        <v>1</v>
      </c>
      <c r="G52" s="226">
        <v>0</v>
      </c>
      <c r="H52" s="226">
        <f t="shared" si="6"/>
        <v>1</v>
      </c>
      <c r="I52" s="61"/>
    </row>
    <row r="53" spans="2:27" ht="15.75" x14ac:dyDescent="0.25">
      <c r="B53" s="226" t="s">
        <v>39</v>
      </c>
      <c r="C53" s="226">
        <v>35</v>
      </c>
      <c r="D53" s="226">
        <v>798</v>
      </c>
      <c r="E53" s="226">
        <v>0</v>
      </c>
      <c r="F53" s="226">
        <v>17</v>
      </c>
      <c r="G53" s="226">
        <v>19</v>
      </c>
      <c r="H53" s="226">
        <f t="shared" si="6"/>
        <v>869</v>
      </c>
      <c r="I53" s="61"/>
    </row>
    <row r="54" spans="2:27" ht="15.75" x14ac:dyDescent="0.25">
      <c r="B54" s="226" t="s">
        <v>40</v>
      </c>
      <c r="C54" s="226">
        <v>151</v>
      </c>
      <c r="D54" s="226">
        <v>98</v>
      </c>
      <c r="E54" s="226">
        <v>242</v>
      </c>
      <c r="F54" s="226">
        <v>150</v>
      </c>
      <c r="G54" s="226">
        <v>8</v>
      </c>
      <c r="H54" s="226">
        <f t="shared" si="6"/>
        <v>649</v>
      </c>
      <c r="I54" s="83"/>
    </row>
    <row r="55" spans="2:27" ht="17.25" customHeight="1" x14ac:dyDescent="0.25">
      <c r="B55" s="226" t="s">
        <v>41</v>
      </c>
      <c r="C55" s="226">
        <v>8</v>
      </c>
      <c r="D55" s="226">
        <v>467</v>
      </c>
      <c r="E55" s="226">
        <v>0</v>
      </c>
      <c r="F55" s="226">
        <v>26</v>
      </c>
      <c r="G55" s="226">
        <v>8</v>
      </c>
      <c r="H55" s="226">
        <f t="shared" si="6"/>
        <v>509</v>
      </c>
    </row>
    <row r="56" spans="2:27" ht="17.25" customHeight="1" x14ac:dyDescent="0.25">
      <c r="B56" s="226" t="s">
        <v>42</v>
      </c>
      <c r="C56" s="226">
        <v>0</v>
      </c>
      <c r="D56" s="226">
        <v>34</v>
      </c>
      <c r="E56" s="226">
        <v>0</v>
      </c>
      <c r="F56" s="226">
        <v>0</v>
      </c>
      <c r="G56" s="226">
        <v>33</v>
      </c>
      <c r="H56" s="226">
        <f t="shared" si="6"/>
        <v>67</v>
      </c>
      <c r="J56" s="85"/>
      <c r="M56" s="35"/>
    </row>
    <row r="57" spans="2:27" ht="18" customHeight="1" x14ac:dyDescent="0.25">
      <c r="B57" s="226" t="s">
        <v>43</v>
      </c>
      <c r="C57" s="226">
        <v>73</v>
      </c>
      <c r="D57" s="226">
        <v>435</v>
      </c>
      <c r="E57" s="226">
        <v>0</v>
      </c>
      <c r="F57" s="226">
        <v>0</v>
      </c>
      <c r="G57" s="226">
        <v>16</v>
      </c>
      <c r="H57" s="226">
        <f t="shared" si="6"/>
        <v>524</v>
      </c>
      <c r="I57" s="33"/>
      <c r="J57" s="85"/>
      <c r="M57" s="35"/>
    </row>
    <row r="58" spans="2:27" ht="17.25" customHeight="1" x14ac:dyDescent="0.25">
      <c r="B58" s="226" t="s">
        <v>44</v>
      </c>
      <c r="C58" s="226">
        <v>5</v>
      </c>
      <c r="D58" s="226">
        <v>15</v>
      </c>
      <c r="E58" s="226">
        <v>0</v>
      </c>
      <c r="F58" s="226">
        <v>0</v>
      </c>
      <c r="G58" s="226">
        <v>0</v>
      </c>
      <c r="H58" s="226">
        <f t="shared" si="6"/>
        <v>20</v>
      </c>
      <c r="I58" s="33"/>
      <c r="J58" s="85"/>
      <c r="M58" s="35"/>
    </row>
    <row r="59" spans="2:27" ht="17.25" customHeight="1" x14ac:dyDescent="0.25">
      <c r="B59" s="226" t="s">
        <v>21</v>
      </c>
      <c r="C59" s="226">
        <v>319</v>
      </c>
      <c r="D59" s="226">
        <v>1944</v>
      </c>
      <c r="E59" s="226">
        <v>291</v>
      </c>
      <c r="F59" s="226">
        <f>SUM(F48:F58)</f>
        <v>205</v>
      </c>
      <c r="G59" s="226">
        <v>85</v>
      </c>
      <c r="H59" s="226">
        <f t="shared" si="6"/>
        <v>2844</v>
      </c>
      <c r="I59" s="33"/>
      <c r="K59" s="82"/>
      <c r="L59" s="85"/>
      <c r="M59" s="85"/>
      <c r="N59" s="85"/>
      <c r="O59" s="85"/>
      <c r="P59" s="85"/>
      <c r="Q59" s="85"/>
      <c r="T59" s="35"/>
    </row>
    <row r="60" spans="2:27" ht="51" customHeight="1" x14ac:dyDescent="0.25">
      <c r="B60" s="394" t="s">
        <v>501</v>
      </c>
      <c r="C60" s="253" t="s">
        <v>480</v>
      </c>
      <c r="D60" s="253" t="s">
        <v>30</v>
      </c>
      <c r="E60" s="253" t="s">
        <v>481</v>
      </c>
      <c r="F60" s="253" t="s">
        <v>32</v>
      </c>
      <c r="G60" s="253" t="s">
        <v>33</v>
      </c>
      <c r="H60" s="253" t="s">
        <v>21</v>
      </c>
      <c r="I60" s="33"/>
      <c r="K60" s="82"/>
      <c r="L60" s="85"/>
      <c r="M60" s="85"/>
      <c r="N60" s="85"/>
      <c r="O60" s="85"/>
      <c r="P60" s="85"/>
      <c r="Q60" s="85"/>
      <c r="T60" s="35"/>
    </row>
    <row r="61" spans="2:27" ht="17.25" customHeight="1" x14ac:dyDescent="0.25">
      <c r="B61" s="399" t="s">
        <v>482</v>
      </c>
      <c r="C61" s="400">
        <f t="shared" ref="C61:H61" si="7">C46+C59</f>
        <v>3295</v>
      </c>
      <c r="D61" s="400">
        <f t="shared" si="7"/>
        <v>5067</v>
      </c>
      <c r="E61" s="400">
        <f t="shared" si="7"/>
        <v>441</v>
      </c>
      <c r="F61" s="400">
        <f t="shared" si="7"/>
        <v>205</v>
      </c>
      <c r="G61" s="400">
        <f t="shared" si="7"/>
        <v>133</v>
      </c>
      <c r="H61" s="401">
        <f t="shared" si="7"/>
        <v>9141</v>
      </c>
      <c r="I61" s="33"/>
      <c r="K61" s="35"/>
      <c r="R61" s="82"/>
      <c r="S61" s="85"/>
      <c r="T61" s="85"/>
      <c r="U61" s="85"/>
      <c r="V61" s="85"/>
      <c r="W61" s="85"/>
      <c r="X61" s="85"/>
      <c r="AA61" s="35"/>
    </row>
    <row r="62" spans="2:27" ht="17.25" customHeight="1" x14ac:dyDescent="0.25">
      <c r="B62" s="93" t="s">
        <v>499</v>
      </c>
      <c r="C62" s="33"/>
      <c r="D62" s="33"/>
      <c r="E62" s="33"/>
      <c r="F62" s="33"/>
      <c r="G62" s="33"/>
      <c r="H62" s="84"/>
      <c r="I62" s="33"/>
      <c r="K62" s="35"/>
      <c r="R62" s="82"/>
      <c r="S62" s="85"/>
      <c r="T62" s="85"/>
      <c r="U62" s="85"/>
      <c r="V62" s="85"/>
      <c r="W62" s="85"/>
      <c r="X62" s="85"/>
      <c r="AA62" s="35"/>
    </row>
    <row r="63" spans="2:27" ht="17.25" customHeight="1" x14ac:dyDescent="0.25">
      <c r="B63" s="93"/>
      <c r="C63" s="33"/>
      <c r="D63" s="33"/>
      <c r="E63" s="33"/>
      <c r="F63" s="33"/>
      <c r="G63" s="33"/>
      <c r="H63" s="84"/>
      <c r="I63" s="33"/>
      <c r="K63" s="35"/>
      <c r="R63" s="82"/>
      <c r="S63" s="85"/>
      <c r="T63" s="85"/>
      <c r="U63" s="85"/>
      <c r="V63" s="85"/>
      <c r="W63" s="85"/>
      <c r="X63" s="85"/>
      <c r="AA63" s="35"/>
    </row>
    <row r="64" spans="2:27" ht="17.25" customHeight="1" x14ac:dyDescent="0.25">
      <c r="B64" s="146" t="s">
        <v>628</v>
      </c>
      <c r="C64" s="48"/>
      <c r="D64" s="48"/>
      <c r="E64" s="48"/>
      <c r="F64" s="33"/>
      <c r="G64" s="33"/>
      <c r="H64" s="84"/>
      <c r="I64" s="33"/>
      <c r="K64" s="35"/>
      <c r="R64" s="82"/>
      <c r="S64" s="85"/>
      <c r="T64" s="85"/>
      <c r="U64" s="85"/>
      <c r="V64" s="85"/>
      <c r="W64" s="85"/>
      <c r="X64" s="85"/>
      <c r="AA64" s="35"/>
    </row>
    <row r="65" spans="2:29" ht="43.5" customHeight="1" x14ac:dyDescent="0.25">
      <c r="B65" s="526" t="s">
        <v>22</v>
      </c>
      <c r="C65" s="253" t="s">
        <v>50</v>
      </c>
      <c r="D65" s="253" t="s">
        <v>51</v>
      </c>
      <c r="E65" s="507"/>
      <c r="F65" s="33"/>
      <c r="G65" s="33"/>
      <c r="H65" s="84"/>
      <c r="I65" s="33"/>
      <c r="K65" s="35"/>
      <c r="R65" s="82"/>
      <c r="S65" s="85"/>
      <c r="T65" s="85"/>
      <c r="U65" s="85"/>
      <c r="V65" s="85"/>
      <c r="W65" s="85"/>
      <c r="X65" s="85"/>
      <c r="AA65" s="35"/>
    </row>
    <row r="66" spans="2:29" ht="17.25" customHeight="1" x14ac:dyDescent="0.25">
      <c r="B66" s="381" t="s">
        <v>30</v>
      </c>
      <c r="C66" s="527">
        <f>D61</f>
        <v>5067</v>
      </c>
      <c r="D66" s="528">
        <f>C66/C68</f>
        <v>0.55431572038070231</v>
      </c>
      <c r="E66" s="48"/>
      <c r="F66" s="33"/>
      <c r="G66" s="33"/>
      <c r="H66" s="84"/>
      <c r="I66" s="33"/>
      <c r="K66" s="35"/>
      <c r="R66" s="82"/>
      <c r="S66" s="85"/>
      <c r="T66" s="85"/>
      <c r="U66" s="85"/>
      <c r="V66" s="85"/>
      <c r="W66" s="85"/>
      <c r="X66" s="85"/>
      <c r="AA66" s="35"/>
    </row>
    <row r="67" spans="2:29" ht="17.25" customHeight="1" x14ac:dyDescent="0.25">
      <c r="B67" s="381" t="s">
        <v>53</v>
      </c>
      <c r="C67" s="527">
        <f>C61+E61+F61+G61</f>
        <v>4074</v>
      </c>
      <c r="D67" s="528">
        <f>C67/C68</f>
        <v>0.44568427961929769</v>
      </c>
      <c r="E67" s="48"/>
      <c r="F67" s="33"/>
      <c r="G67" s="33"/>
      <c r="H67" s="84"/>
      <c r="I67" s="33"/>
      <c r="K67" s="35"/>
      <c r="R67" s="82"/>
      <c r="S67" s="85"/>
      <c r="T67" s="85"/>
      <c r="U67" s="85"/>
      <c r="V67" s="85"/>
      <c r="W67" s="85"/>
      <c r="X67" s="85"/>
      <c r="AA67" s="35"/>
    </row>
    <row r="68" spans="2:29" ht="17.25" customHeight="1" x14ac:dyDescent="0.25">
      <c r="B68" s="381" t="s">
        <v>24</v>
      </c>
      <c r="C68" s="527">
        <f>C66+C67</f>
        <v>9141</v>
      </c>
      <c r="D68" s="528">
        <f>C68/C68</f>
        <v>1</v>
      </c>
      <c r="E68" s="48"/>
      <c r="F68" s="33"/>
      <c r="G68" s="33"/>
      <c r="H68" s="84"/>
      <c r="I68" s="33"/>
      <c r="K68" s="35"/>
      <c r="R68" s="82"/>
      <c r="S68" s="85"/>
      <c r="T68" s="85"/>
      <c r="U68" s="85"/>
      <c r="V68" s="85"/>
      <c r="W68" s="85"/>
      <c r="X68" s="85"/>
      <c r="AA68" s="35"/>
    </row>
    <row r="69" spans="2:29" ht="17.25" customHeight="1" x14ac:dyDescent="0.25">
      <c r="B69" s="195" t="s">
        <v>45</v>
      </c>
      <c r="C69" s="48"/>
      <c r="D69" s="48"/>
      <c r="E69" s="48"/>
      <c r="F69" s="33"/>
      <c r="G69" s="33"/>
      <c r="H69" s="84"/>
      <c r="I69" s="33"/>
      <c r="K69" s="35"/>
      <c r="R69" s="82"/>
      <c r="S69" s="85"/>
      <c r="T69" s="85"/>
      <c r="U69" s="85"/>
      <c r="V69" s="85"/>
      <c r="W69" s="85"/>
      <c r="X69" s="85"/>
      <c r="AA69" s="35"/>
    </row>
    <row r="70" spans="2:29" ht="17.25" customHeight="1" x14ac:dyDescent="0.25">
      <c r="B70" s="195"/>
      <c r="C70" s="48"/>
      <c r="D70" s="48"/>
      <c r="E70" s="48"/>
      <c r="F70" s="33"/>
      <c r="G70" s="33"/>
      <c r="H70" s="84"/>
      <c r="I70" s="33"/>
      <c r="K70" s="35"/>
      <c r="R70" s="82"/>
      <c r="S70" s="85"/>
      <c r="T70" s="85"/>
      <c r="U70" s="85"/>
      <c r="V70" s="85"/>
      <c r="W70" s="85"/>
      <c r="X70" s="85"/>
      <c r="AA70" s="35"/>
    </row>
    <row r="71" spans="2:29" ht="17.25" customHeight="1" x14ac:dyDescent="0.25">
      <c r="B71" s="251" t="s">
        <v>629</v>
      </c>
      <c r="C71" s="252"/>
      <c r="D71" s="252"/>
      <c r="E71" s="252"/>
      <c r="F71" s="252"/>
      <c r="G71" s="252"/>
      <c r="H71" s="144"/>
      <c r="I71" s="33"/>
      <c r="K71" s="35"/>
      <c r="R71" s="82"/>
      <c r="S71" s="85"/>
      <c r="T71" s="85"/>
      <c r="U71" s="85"/>
      <c r="V71" s="85"/>
      <c r="W71" s="85"/>
      <c r="X71" s="85"/>
      <c r="AA71" s="35"/>
    </row>
    <row r="72" spans="2:29" ht="17.25" customHeight="1" x14ac:dyDescent="0.25">
      <c r="B72" s="501" t="s">
        <v>492</v>
      </c>
      <c r="C72" s="501" t="s">
        <v>503</v>
      </c>
      <c r="D72" s="501" t="s">
        <v>506</v>
      </c>
      <c r="E72" s="501" t="s">
        <v>504</v>
      </c>
      <c r="F72" s="501" t="s">
        <v>507</v>
      </c>
      <c r="G72" s="501" t="s">
        <v>508</v>
      </c>
      <c r="H72" s="144"/>
      <c r="I72" s="33"/>
      <c r="K72" s="35"/>
      <c r="R72" s="82"/>
      <c r="S72" s="85"/>
      <c r="T72" s="85"/>
      <c r="U72" s="85"/>
      <c r="V72" s="85"/>
      <c r="W72" s="85"/>
      <c r="X72" s="85"/>
      <c r="AA72" s="35"/>
    </row>
    <row r="73" spans="2:29" ht="17.25" customHeight="1" x14ac:dyDescent="0.25">
      <c r="B73" s="253" t="s">
        <v>52</v>
      </c>
      <c r="C73" s="502">
        <v>156</v>
      </c>
      <c r="D73" s="502">
        <v>72</v>
      </c>
      <c r="E73" s="502">
        <v>228</v>
      </c>
      <c r="F73" s="503">
        <f>C73/E73</f>
        <v>0.68421052631578949</v>
      </c>
      <c r="G73" s="503">
        <f>D73/E73</f>
        <v>0.31578947368421051</v>
      </c>
      <c r="H73" s="144"/>
      <c r="I73" s="33"/>
      <c r="K73" s="35"/>
      <c r="R73" s="82"/>
      <c r="S73" s="85"/>
      <c r="T73" s="85"/>
      <c r="U73" s="85"/>
      <c r="V73" s="85"/>
      <c r="W73" s="85"/>
      <c r="X73" s="85"/>
      <c r="AA73" s="35"/>
    </row>
    <row r="74" spans="2:29" ht="17.25" customHeight="1" x14ac:dyDescent="0.25">
      <c r="B74" s="253" t="s">
        <v>28</v>
      </c>
      <c r="C74" s="502">
        <v>190</v>
      </c>
      <c r="D74" s="502">
        <v>287</v>
      </c>
      <c r="E74" s="502">
        <v>477</v>
      </c>
      <c r="F74" s="503">
        <f>C74/E74</f>
        <v>0.39832285115303984</v>
      </c>
      <c r="G74" s="503">
        <f>D74/E74</f>
        <v>0.60167714884696022</v>
      </c>
      <c r="H74" s="144"/>
      <c r="I74" s="33"/>
      <c r="K74" s="35"/>
      <c r="R74" s="82"/>
      <c r="S74" s="85"/>
      <c r="T74" s="85"/>
      <c r="U74" s="85"/>
      <c r="V74" s="85"/>
      <c r="W74" s="85"/>
      <c r="X74" s="85"/>
      <c r="AA74" s="35"/>
    </row>
    <row r="75" spans="2:29" ht="17.25" customHeight="1" x14ac:dyDescent="0.25">
      <c r="B75" s="253" t="s">
        <v>112</v>
      </c>
      <c r="C75" s="504">
        <f>SUM(C73:C74)</f>
        <v>346</v>
      </c>
      <c r="D75" s="504">
        <f>SUM(D73:D74)</f>
        <v>359</v>
      </c>
      <c r="E75" s="504">
        <f>SUM(E73:E74)</f>
        <v>705</v>
      </c>
      <c r="F75" s="505">
        <f>C75/E75</f>
        <v>0.49078014184397162</v>
      </c>
      <c r="G75" s="505">
        <f>D75/E75</f>
        <v>0.50921985815602833</v>
      </c>
      <c r="H75" s="144"/>
      <c r="I75" s="33"/>
      <c r="K75" s="35"/>
      <c r="R75" s="82"/>
      <c r="S75" s="85"/>
      <c r="T75" s="85"/>
      <c r="U75" s="85"/>
      <c r="V75" s="85"/>
      <c r="W75" s="85"/>
      <c r="X75" s="85"/>
      <c r="AA75" s="35"/>
    </row>
    <row r="76" spans="2:29" ht="17.25" customHeight="1" x14ac:dyDescent="0.25">
      <c r="B76" s="56" t="s">
        <v>505</v>
      </c>
      <c r="C76" s="252"/>
      <c r="D76" s="252"/>
      <c r="E76" s="252"/>
      <c r="F76" s="252"/>
      <c r="G76" s="252"/>
      <c r="H76" s="144"/>
      <c r="I76" s="33"/>
      <c r="K76" s="35"/>
      <c r="R76" s="82"/>
      <c r="S76" s="85"/>
      <c r="T76" s="85"/>
      <c r="U76" s="85"/>
      <c r="V76" s="85"/>
      <c r="W76" s="85"/>
      <c r="X76" s="85"/>
      <c r="AA76" s="35"/>
    </row>
    <row r="77" spans="2:29" ht="17.25" customHeight="1" x14ac:dyDescent="0.25">
      <c r="B77" s="56"/>
      <c r="C77" s="252"/>
      <c r="D77" s="252"/>
      <c r="E77" s="252"/>
      <c r="F77" s="252"/>
      <c r="G77" s="252"/>
      <c r="H77" s="144"/>
      <c r="I77" s="33"/>
      <c r="K77" s="35"/>
      <c r="R77" s="82"/>
      <c r="S77" s="85"/>
      <c r="T77" s="85"/>
      <c r="U77" s="85"/>
      <c r="V77" s="85"/>
      <c r="W77" s="85"/>
      <c r="X77" s="85"/>
      <c r="AA77" s="35"/>
    </row>
    <row r="78" spans="2:29" ht="15.75" x14ac:dyDescent="0.25">
      <c r="B78" s="485" t="s">
        <v>630</v>
      </c>
      <c r="C78" s="272"/>
      <c r="D78" s="272"/>
      <c r="E78" s="272"/>
      <c r="F78" s="507"/>
      <c r="G78" s="272"/>
      <c r="H78" s="272"/>
      <c r="I78" s="508"/>
      <c r="J78" s="147"/>
      <c r="L78" s="51" t="s">
        <v>647</v>
      </c>
      <c r="M78" s="48"/>
      <c r="N78" s="48"/>
      <c r="O78" s="48"/>
      <c r="P78" s="48"/>
      <c r="AA78" s="37"/>
    </row>
    <row r="79" spans="2:29" ht="30" x14ac:dyDescent="0.25">
      <c r="B79" s="394" t="s">
        <v>22</v>
      </c>
      <c r="C79" s="253" t="s">
        <v>29</v>
      </c>
      <c r="D79" s="253" t="s">
        <v>30</v>
      </c>
      <c r="E79" s="253" t="s">
        <v>31</v>
      </c>
      <c r="F79" s="253" t="s">
        <v>46</v>
      </c>
      <c r="G79" s="253" t="s">
        <v>33</v>
      </c>
      <c r="H79" s="253" t="s">
        <v>21</v>
      </c>
      <c r="I79" s="253" t="s">
        <v>47</v>
      </c>
      <c r="J79" s="253" t="s">
        <v>48</v>
      </c>
      <c r="K79" s="38"/>
      <c r="L79" s="394" t="s">
        <v>52</v>
      </c>
      <c r="M79" s="253" t="s">
        <v>29</v>
      </c>
      <c r="N79" s="253" t="s">
        <v>31</v>
      </c>
      <c r="O79" s="253" t="s">
        <v>46</v>
      </c>
      <c r="P79" s="253" t="s">
        <v>33</v>
      </c>
      <c r="Q79" s="253" t="s">
        <v>626</v>
      </c>
      <c r="R79" s="535"/>
      <c r="S79" s="535"/>
      <c r="AC79" s="36"/>
    </row>
    <row r="80" spans="2:29" ht="15.75" x14ac:dyDescent="0.25">
      <c r="B80" s="395" t="s">
        <v>34</v>
      </c>
      <c r="C80" s="365">
        <v>12</v>
      </c>
      <c r="D80" s="365">
        <v>0</v>
      </c>
      <c r="E80" s="365">
        <v>0</v>
      </c>
      <c r="F80" s="365">
        <v>0</v>
      </c>
      <c r="G80" s="365">
        <v>0</v>
      </c>
      <c r="H80" s="509">
        <f>SUM(C80:G80)</f>
        <v>12</v>
      </c>
      <c r="I80" s="510">
        <f>C80+SUM(E80:G80)</f>
        <v>12</v>
      </c>
      <c r="J80" s="511">
        <f t="shared" ref="J80:J91" si="8">I80/H80</f>
        <v>1</v>
      </c>
      <c r="K80" s="36"/>
      <c r="L80" s="395" t="s">
        <v>22</v>
      </c>
      <c r="M80" s="365">
        <v>319</v>
      </c>
      <c r="N80" s="365">
        <v>291</v>
      </c>
      <c r="O80" s="365">
        <v>205</v>
      </c>
      <c r="P80" s="365">
        <v>85</v>
      </c>
      <c r="Q80" s="509">
        <f>SUM(M80:P80)</f>
        <v>900</v>
      </c>
      <c r="R80" s="536"/>
      <c r="S80" s="537"/>
    </row>
    <row r="81" spans="2:21" ht="15.75" x14ac:dyDescent="0.25">
      <c r="B81" s="395" t="s">
        <v>35</v>
      </c>
      <c r="C81" s="365">
        <v>0</v>
      </c>
      <c r="D81" s="365">
        <v>32</v>
      </c>
      <c r="E81" s="365">
        <v>0</v>
      </c>
      <c r="F81" s="365">
        <v>11</v>
      </c>
      <c r="G81" s="365">
        <v>0</v>
      </c>
      <c r="H81" s="509">
        <f t="shared" ref="H81:H90" si="9">SUM(C81:G81)</f>
        <v>43</v>
      </c>
      <c r="I81" s="510">
        <f t="shared" ref="I81:I91" si="10">C81+SUM(E81:G81)</f>
        <v>11</v>
      </c>
      <c r="J81" s="511">
        <f t="shared" si="8"/>
        <v>0.2558139534883721</v>
      </c>
      <c r="K81" s="36"/>
      <c r="L81" s="395" t="s">
        <v>23</v>
      </c>
      <c r="M81" s="372">
        <f>M80/Q80</f>
        <v>0.35444444444444445</v>
      </c>
      <c r="N81" s="372">
        <f>N80/Q80</f>
        <v>0.32333333333333331</v>
      </c>
      <c r="O81" s="372">
        <f>O80/Q80</f>
        <v>0.22777777777777777</v>
      </c>
      <c r="P81" s="372">
        <f>P80/Q80</f>
        <v>9.4444444444444442E-2</v>
      </c>
      <c r="Q81" s="266">
        <f>SUM(M81:P81)</f>
        <v>1</v>
      </c>
      <c r="R81" s="538"/>
      <c r="S81" s="539"/>
    </row>
    <row r="82" spans="2:21" ht="15.75" x14ac:dyDescent="0.25">
      <c r="B82" s="395" t="s">
        <v>36</v>
      </c>
      <c r="C82" s="365">
        <v>20</v>
      </c>
      <c r="D82" s="365">
        <v>64</v>
      </c>
      <c r="E82" s="365">
        <v>0</v>
      </c>
      <c r="F82" s="365">
        <v>0</v>
      </c>
      <c r="G82" s="365">
        <v>1</v>
      </c>
      <c r="H82" s="509">
        <f t="shared" si="9"/>
        <v>85</v>
      </c>
      <c r="I82" s="510">
        <f t="shared" si="10"/>
        <v>21</v>
      </c>
      <c r="J82" s="511">
        <f t="shared" si="8"/>
        <v>0.24705882352941178</v>
      </c>
      <c r="K82" s="36"/>
      <c r="M82" s="20"/>
      <c r="S82" s="32"/>
    </row>
    <row r="83" spans="2:21" ht="15.75" x14ac:dyDescent="0.25">
      <c r="B83" s="395" t="s">
        <v>37</v>
      </c>
      <c r="C83" s="365">
        <v>15</v>
      </c>
      <c r="D83" s="365">
        <v>1</v>
      </c>
      <c r="E83" s="365">
        <v>49</v>
      </c>
      <c r="F83" s="365">
        <v>0</v>
      </c>
      <c r="G83" s="365">
        <v>0</v>
      </c>
      <c r="H83" s="509">
        <f t="shared" si="9"/>
        <v>65</v>
      </c>
      <c r="I83" s="510">
        <f t="shared" si="10"/>
        <v>64</v>
      </c>
      <c r="J83" s="511">
        <f t="shared" si="8"/>
        <v>0.98461538461538467</v>
      </c>
      <c r="K83" s="36"/>
      <c r="M83" s="20"/>
      <c r="S83" s="32"/>
    </row>
    <row r="84" spans="2:21" ht="15.75" x14ac:dyDescent="0.25">
      <c r="B84" s="395" t="s">
        <v>38</v>
      </c>
      <c r="C84" s="365">
        <v>0</v>
      </c>
      <c r="D84" s="365">
        <v>0</v>
      </c>
      <c r="E84" s="365">
        <v>0</v>
      </c>
      <c r="F84" s="365">
        <v>1</v>
      </c>
      <c r="G84" s="365">
        <v>0</v>
      </c>
      <c r="H84" s="509">
        <f t="shared" si="9"/>
        <v>1</v>
      </c>
      <c r="I84" s="510">
        <f t="shared" si="10"/>
        <v>1</v>
      </c>
      <c r="J84" s="511">
        <f t="shared" si="8"/>
        <v>1</v>
      </c>
      <c r="K84" s="36"/>
      <c r="M84" s="20"/>
      <c r="S84" s="32"/>
    </row>
    <row r="85" spans="2:21" ht="15.75" x14ac:dyDescent="0.25">
      <c r="B85" s="395" t="s">
        <v>39</v>
      </c>
      <c r="C85" s="365">
        <v>35</v>
      </c>
      <c r="D85" s="365">
        <v>798</v>
      </c>
      <c r="E85" s="365">
        <v>0</v>
      </c>
      <c r="F85" s="365">
        <v>17</v>
      </c>
      <c r="G85" s="365">
        <v>19</v>
      </c>
      <c r="H85" s="509">
        <f t="shared" si="9"/>
        <v>869</v>
      </c>
      <c r="I85" s="510">
        <f t="shared" si="10"/>
        <v>71</v>
      </c>
      <c r="J85" s="511">
        <f t="shared" si="8"/>
        <v>8.170310701956271E-2</v>
      </c>
      <c r="K85" s="36"/>
      <c r="M85" s="20"/>
      <c r="S85" s="32"/>
    </row>
    <row r="86" spans="2:21" ht="15.75" x14ac:dyDescent="0.25">
      <c r="B86" s="395" t="s">
        <v>40</v>
      </c>
      <c r="C86" s="365">
        <v>151</v>
      </c>
      <c r="D86" s="365">
        <v>98</v>
      </c>
      <c r="E86" s="365">
        <v>242</v>
      </c>
      <c r="F86" s="365">
        <v>150</v>
      </c>
      <c r="G86" s="365">
        <v>8</v>
      </c>
      <c r="H86" s="509">
        <f t="shared" si="9"/>
        <v>649</v>
      </c>
      <c r="I86" s="510">
        <f t="shared" si="10"/>
        <v>551</v>
      </c>
      <c r="J86" s="511">
        <f t="shared" si="8"/>
        <v>0.84899845916795069</v>
      </c>
      <c r="K86" s="36"/>
      <c r="M86" s="20"/>
      <c r="S86" s="32"/>
    </row>
    <row r="87" spans="2:21" ht="15.75" x14ac:dyDescent="0.25">
      <c r="B87" s="395" t="s">
        <v>41</v>
      </c>
      <c r="C87" s="365">
        <v>8</v>
      </c>
      <c r="D87" s="365">
        <v>467</v>
      </c>
      <c r="E87" s="365">
        <v>0</v>
      </c>
      <c r="F87" s="365">
        <v>26</v>
      </c>
      <c r="G87" s="365">
        <v>8</v>
      </c>
      <c r="H87" s="509">
        <f t="shared" si="9"/>
        <v>509</v>
      </c>
      <c r="I87" s="510">
        <f t="shared" si="10"/>
        <v>42</v>
      </c>
      <c r="J87" s="511">
        <f t="shared" si="8"/>
        <v>8.2514734774066803E-2</v>
      </c>
      <c r="K87" s="36"/>
      <c r="M87" s="20"/>
      <c r="S87" s="32"/>
    </row>
    <row r="88" spans="2:21" ht="15.75" x14ac:dyDescent="0.25">
      <c r="B88" s="395" t="s">
        <v>42</v>
      </c>
      <c r="C88" s="365">
        <v>0</v>
      </c>
      <c r="D88" s="365">
        <v>34</v>
      </c>
      <c r="E88" s="365">
        <v>0</v>
      </c>
      <c r="F88" s="365">
        <v>0</v>
      </c>
      <c r="G88" s="365">
        <v>33</v>
      </c>
      <c r="H88" s="509">
        <f t="shared" si="9"/>
        <v>67</v>
      </c>
      <c r="I88" s="510">
        <f t="shared" si="10"/>
        <v>33</v>
      </c>
      <c r="J88" s="511">
        <f t="shared" si="8"/>
        <v>0.4925373134328358</v>
      </c>
      <c r="K88" s="36"/>
      <c r="M88" s="20"/>
      <c r="S88" s="32"/>
    </row>
    <row r="89" spans="2:21" ht="15.75" x14ac:dyDescent="0.25">
      <c r="B89" s="395" t="s">
        <v>43</v>
      </c>
      <c r="C89" s="365">
        <v>73</v>
      </c>
      <c r="D89" s="365">
        <v>435</v>
      </c>
      <c r="E89" s="365">
        <v>0</v>
      </c>
      <c r="F89" s="365">
        <v>0</v>
      </c>
      <c r="G89" s="365">
        <v>16</v>
      </c>
      <c r="H89" s="509">
        <f t="shared" si="9"/>
        <v>524</v>
      </c>
      <c r="I89" s="510">
        <f t="shared" si="10"/>
        <v>89</v>
      </c>
      <c r="J89" s="511">
        <f t="shared" si="8"/>
        <v>0.16984732824427481</v>
      </c>
      <c r="K89" s="36"/>
      <c r="M89" s="20"/>
      <c r="S89" s="32"/>
    </row>
    <row r="90" spans="2:21" ht="15.75" x14ac:dyDescent="0.25">
      <c r="B90" s="395" t="s">
        <v>44</v>
      </c>
      <c r="C90" s="365">
        <v>5</v>
      </c>
      <c r="D90" s="365">
        <v>15</v>
      </c>
      <c r="E90" s="365">
        <v>0</v>
      </c>
      <c r="F90" s="365">
        <v>0</v>
      </c>
      <c r="G90" s="365">
        <v>0</v>
      </c>
      <c r="H90" s="509">
        <f t="shared" si="9"/>
        <v>20</v>
      </c>
      <c r="I90" s="510">
        <f t="shared" si="10"/>
        <v>5</v>
      </c>
      <c r="J90" s="511">
        <f t="shared" si="8"/>
        <v>0.25</v>
      </c>
    </row>
    <row r="91" spans="2:21" ht="15.75" x14ac:dyDescent="0.25">
      <c r="B91" s="81" t="s">
        <v>24</v>
      </c>
      <c r="C91" s="512">
        <f t="shared" ref="C91:H91" si="11">SUM(C80:C90)</f>
        <v>319</v>
      </c>
      <c r="D91" s="512">
        <f t="shared" si="11"/>
        <v>1944</v>
      </c>
      <c r="E91" s="512">
        <f t="shared" si="11"/>
        <v>291</v>
      </c>
      <c r="F91" s="512">
        <f t="shared" si="11"/>
        <v>205</v>
      </c>
      <c r="G91" s="512">
        <f t="shared" si="11"/>
        <v>85</v>
      </c>
      <c r="H91" s="512">
        <f t="shared" si="11"/>
        <v>2844</v>
      </c>
      <c r="I91" s="510">
        <f t="shared" si="10"/>
        <v>900</v>
      </c>
      <c r="J91" s="511">
        <f t="shared" si="8"/>
        <v>0.31645569620253167</v>
      </c>
      <c r="L91" s="39"/>
    </row>
    <row r="92" spans="2:21" ht="15.75" x14ac:dyDescent="0.25">
      <c r="B92" s="81" t="s">
        <v>23</v>
      </c>
      <c r="C92" s="513">
        <f t="shared" ref="C92:H92" si="12">+C91/$H$91</f>
        <v>0.11216596343178621</v>
      </c>
      <c r="D92" s="513">
        <f t="shared" si="12"/>
        <v>0.68354430379746833</v>
      </c>
      <c r="E92" s="513">
        <f t="shared" si="12"/>
        <v>0.10232067510548523</v>
      </c>
      <c r="F92" s="513">
        <f t="shared" si="12"/>
        <v>7.2081575246132207E-2</v>
      </c>
      <c r="G92" s="513">
        <f t="shared" si="12"/>
        <v>2.9887482419127989E-2</v>
      </c>
      <c r="H92" s="513">
        <f t="shared" si="12"/>
        <v>1</v>
      </c>
      <c r="I92" s="514">
        <f>I91/H91</f>
        <v>0.31645569620253167</v>
      </c>
      <c r="J92" s="147"/>
    </row>
    <row r="93" spans="2:21" ht="15.75" x14ac:dyDescent="0.25">
      <c r="B93" s="195" t="s">
        <v>45</v>
      </c>
      <c r="C93" s="272"/>
      <c r="D93" s="272"/>
      <c r="E93" s="272"/>
      <c r="F93" s="272"/>
      <c r="G93" s="372">
        <f>G91/I91</f>
        <v>9.4444444444444442E-2</v>
      </c>
      <c r="H93" s="272"/>
      <c r="I93" s="147"/>
      <c r="J93" s="147"/>
    </row>
    <row r="94" spans="2:21" x14ac:dyDescent="0.25">
      <c r="B94" s="93"/>
      <c r="C94" s="908"/>
      <c r="D94" s="908"/>
      <c r="E94" s="908"/>
      <c r="F94" s="908"/>
      <c r="G94" s="908"/>
      <c r="H94" s="34"/>
    </row>
    <row r="95" spans="2:21" ht="15.75" x14ac:dyDescent="0.25">
      <c r="B95" s="173" t="s">
        <v>631</v>
      </c>
      <c r="C95" s="272"/>
      <c r="D95" s="272"/>
      <c r="E95" s="272"/>
      <c r="F95" s="272"/>
      <c r="G95" s="515"/>
      <c r="H95" s="272"/>
      <c r="I95" s="147"/>
      <c r="J95" s="147"/>
      <c r="K95" s="48"/>
      <c r="L95" s="146" t="s">
        <v>632</v>
      </c>
      <c r="M95" s="146"/>
      <c r="N95" s="146"/>
      <c r="O95" s="146"/>
      <c r="P95" s="146"/>
      <c r="Q95" s="146"/>
      <c r="R95" s="48"/>
      <c r="S95" s="48"/>
      <c r="T95" s="48"/>
      <c r="U95" s="48"/>
    </row>
    <row r="96" spans="2:21" ht="30" x14ac:dyDescent="0.25">
      <c r="B96" s="394" t="s">
        <v>500</v>
      </c>
      <c r="C96" s="253" t="s">
        <v>29</v>
      </c>
      <c r="D96" s="253" t="s">
        <v>30</v>
      </c>
      <c r="E96" s="253" t="s">
        <v>31</v>
      </c>
      <c r="F96" s="253" t="s">
        <v>46</v>
      </c>
      <c r="G96" s="253" t="s">
        <v>33</v>
      </c>
      <c r="H96" s="253" t="s">
        <v>21</v>
      </c>
      <c r="I96" s="253" t="s">
        <v>47</v>
      </c>
      <c r="J96" s="253" t="s">
        <v>48</v>
      </c>
      <c r="K96" s="48"/>
      <c r="L96" s="394" t="s">
        <v>500</v>
      </c>
      <c r="M96" s="253" t="s">
        <v>29</v>
      </c>
      <c r="N96" s="253" t="s">
        <v>31</v>
      </c>
      <c r="O96" s="253" t="s">
        <v>46</v>
      </c>
      <c r="P96" s="253" t="s">
        <v>33</v>
      </c>
      <c r="Q96" s="253" t="s">
        <v>21</v>
      </c>
      <c r="R96" s="253" t="s">
        <v>47</v>
      </c>
      <c r="S96" s="253" t="s">
        <v>48</v>
      </c>
      <c r="T96" s="48"/>
      <c r="U96" s="48"/>
    </row>
    <row r="97" spans="2:21" ht="15.75" x14ac:dyDescent="0.25">
      <c r="B97" s="395" t="s">
        <v>500</v>
      </c>
      <c r="C97" s="365">
        <v>2976</v>
      </c>
      <c r="D97" s="365">
        <v>3123</v>
      </c>
      <c r="E97" s="365">
        <v>150</v>
      </c>
      <c r="F97" s="365">
        <v>0</v>
      </c>
      <c r="G97" s="365">
        <v>48</v>
      </c>
      <c r="H97" s="509">
        <f>SUM(C97:G97)</f>
        <v>6297</v>
      </c>
      <c r="I97" s="510">
        <f>C97+E97+G97</f>
        <v>3174</v>
      </c>
      <c r="J97" s="516">
        <f>I97/H97</f>
        <v>0.50404954740352548</v>
      </c>
      <c r="K97" s="48"/>
      <c r="L97" s="395" t="s">
        <v>500</v>
      </c>
      <c r="M97" s="365">
        <v>2976</v>
      </c>
      <c r="N97" s="365">
        <v>150</v>
      </c>
      <c r="O97" s="365">
        <v>0</v>
      </c>
      <c r="P97" s="365">
        <v>48</v>
      </c>
      <c r="Q97" s="509">
        <f>SUM(M97:P97)</f>
        <v>3174</v>
      </c>
      <c r="R97" s="510">
        <f>M97+N97+P97</f>
        <v>3174</v>
      </c>
      <c r="S97" s="516">
        <f>R97/Q97</f>
        <v>1</v>
      </c>
      <c r="T97" s="48"/>
      <c r="U97" s="48"/>
    </row>
    <row r="98" spans="2:21" ht="15.75" x14ac:dyDescent="0.25">
      <c r="B98" s="395" t="s">
        <v>23</v>
      </c>
      <c r="C98" s="372">
        <f>C97/H97</f>
        <v>0.47260600285850407</v>
      </c>
      <c r="D98" s="372">
        <f>D97/H97</f>
        <v>0.49595045259647452</v>
      </c>
      <c r="E98" s="372">
        <f>E97/H97</f>
        <v>2.3820867079561697E-2</v>
      </c>
      <c r="F98" s="372">
        <v>0</v>
      </c>
      <c r="G98" s="372">
        <f>G97/H97</f>
        <v>7.6226774654597424E-3</v>
      </c>
      <c r="H98" s="266">
        <f>SUM(C98:G98)</f>
        <v>1</v>
      </c>
      <c r="I98" s="517"/>
      <c r="J98" s="518"/>
      <c r="K98" s="48"/>
      <c r="L98" s="395" t="s">
        <v>23</v>
      </c>
      <c r="M98" s="372">
        <f>M97/Q97</f>
        <v>0.93761814744801508</v>
      </c>
      <c r="N98" s="372">
        <f>N97/Q97</f>
        <v>4.725897920604915E-2</v>
      </c>
      <c r="O98" s="372">
        <v>0</v>
      </c>
      <c r="P98" s="372">
        <f>P97/Q97</f>
        <v>1.5122873345935728E-2</v>
      </c>
      <c r="Q98" s="266">
        <f>SUM(M98:P98)</f>
        <v>1</v>
      </c>
      <c r="R98" s="517"/>
      <c r="S98" s="518"/>
      <c r="T98" s="48"/>
      <c r="U98" s="48"/>
    </row>
    <row r="99" spans="2:21" x14ac:dyDescent="0.25">
      <c r="B99" s="93"/>
      <c r="C99" s="34"/>
      <c r="D99" s="34"/>
      <c r="E99" s="34"/>
      <c r="F99" s="34"/>
      <c r="G99" s="319"/>
      <c r="H99" s="34"/>
    </row>
    <row r="101" spans="2:21" ht="15.75" x14ac:dyDescent="0.25">
      <c r="B101" s="485" t="s">
        <v>633</v>
      </c>
      <c r="C101" s="48"/>
      <c r="D101" s="48"/>
      <c r="E101" s="48"/>
      <c r="F101" s="48"/>
      <c r="G101" s="507"/>
      <c r="H101" s="48"/>
      <c r="I101" s="33"/>
      <c r="K101" s="48"/>
      <c r="L101" s="146" t="s">
        <v>634</v>
      </c>
      <c r="M101" s="48"/>
      <c r="N101" s="48"/>
      <c r="O101" s="48"/>
      <c r="P101" s="48"/>
      <c r="Q101" s="48"/>
    </row>
    <row r="102" spans="2:21" ht="30" x14ac:dyDescent="0.25">
      <c r="B102" s="519"/>
      <c r="C102" s="253" t="s">
        <v>29</v>
      </c>
      <c r="D102" s="253" t="s">
        <v>30</v>
      </c>
      <c r="E102" s="253" t="s">
        <v>31</v>
      </c>
      <c r="F102" s="253" t="s">
        <v>46</v>
      </c>
      <c r="G102" s="253" t="s">
        <v>33</v>
      </c>
      <c r="H102" s="253" t="s">
        <v>21</v>
      </c>
      <c r="I102" s="33"/>
      <c r="K102" s="519"/>
      <c r="L102" s="253" t="s">
        <v>29</v>
      </c>
      <c r="M102" s="253" t="s">
        <v>31</v>
      </c>
      <c r="N102" s="253" t="s">
        <v>46</v>
      </c>
      <c r="O102" s="253" t="s">
        <v>33</v>
      </c>
      <c r="P102" s="253" t="s">
        <v>21</v>
      </c>
      <c r="Q102" s="48"/>
    </row>
    <row r="103" spans="2:21" ht="15.75" x14ac:dyDescent="0.25">
      <c r="B103" s="519"/>
      <c r="C103" s="253">
        <v>3295</v>
      </c>
      <c r="D103" s="253">
        <v>5067</v>
      </c>
      <c r="E103" s="253">
        <v>441</v>
      </c>
      <c r="F103" s="253">
        <v>205</v>
      </c>
      <c r="G103" s="253">
        <v>133</v>
      </c>
      <c r="H103" s="253">
        <f>SUM(C103:G103)</f>
        <v>9141</v>
      </c>
      <c r="I103" s="33"/>
      <c r="K103" s="519"/>
      <c r="L103" s="253">
        <v>3295</v>
      </c>
      <c r="M103" s="253">
        <v>441</v>
      </c>
      <c r="N103" s="253">
        <v>205</v>
      </c>
      <c r="O103" s="253">
        <v>133</v>
      </c>
      <c r="P103" s="253">
        <f>SUM(L103:O103)</f>
        <v>4074</v>
      </c>
      <c r="Q103" s="48"/>
    </row>
    <row r="104" spans="2:21" ht="15.75" x14ac:dyDescent="0.25">
      <c r="B104" s="381" t="s">
        <v>49</v>
      </c>
      <c r="C104" s="382">
        <f>C103/H103</f>
        <v>0.36046384421835687</v>
      </c>
      <c r="D104" s="382">
        <f>D103/H103</f>
        <v>0.55431572038070231</v>
      </c>
      <c r="E104" s="382">
        <f>E103/H103</f>
        <v>4.8244174597965213E-2</v>
      </c>
      <c r="F104" s="382">
        <f>F103/H103</f>
        <v>2.2426430368668634E-2</v>
      </c>
      <c r="G104" s="382">
        <f>G103/H103</f>
        <v>1.4549830434306969E-2</v>
      </c>
      <c r="H104" s="382">
        <f>SUM(C104:G104)</f>
        <v>1</v>
      </c>
      <c r="I104" s="33"/>
      <c r="K104" s="381" t="s">
        <v>49</v>
      </c>
      <c r="L104" s="382">
        <f>L103/P103</f>
        <v>0.80878743249877272</v>
      </c>
      <c r="M104" s="382">
        <f>M103/P103</f>
        <v>0.10824742268041238</v>
      </c>
      <c r="N104" s="382">
        <f>N103/P103</f>
        <v>5.031909671084929E-2</v>
      </c>
      <c r="O104" s="382">
        <f>O103/P103</f>
        <v>3.2646048109965638E-2</v>
      </c>
      <c r="P104" s="382">
        <f>SUM(L104:O104)</f>
        <v>1.0000000000000002</v>
      </c>
      <c r="Q104" s="48"/>
    </row>
    <row r="105" spans="2:21" s="17" customFormat="1" x14ac:dyDescent="0.2">
      <c r="B105" s="195" t="s">
        <v>45</v>
      </c>
      <c r="C105" s="520"/>
      <c r="D105" s="520"/>
      <c r="E105" s="520"/>
      <c r="F105" s="520"/>
      <c r="G105" s="520"/>
      <c r="H105" s="520"/>
      <c r="I105" s="33"/>
    </row>
    <row r="106" spans="2:21" s="17" customFormat="1" ht="14.25" x14ac:dyDescent="0.2">
      <c r="B106" s="93"/>
      <c r="C106" s="41"/>
      <c r="D106" s="41"/>
      <c r="E106" s="41"/>
      <c r="F106" s="41"/>
      <c r="G106" s="41"/>
      <c r="H106" s="41"/>
      <c r="I106" s="33"/>
    </row>
    <row r="107" spans="2:21" ht="15.75" x14ac:dyDescent="0.25">
      <c r="B107" s="485" t="s">
        <v>635</v>
      </c>
      <c r="C107" s="48"/>
      <c r="D107" s="48"/>
      <c r="E107" s="48"/>
      <c r="F107" s="48"/>
      <c r="G107" s="507"/>
      <c r="H107" s="48"/>
      <c r="I107" s="33"/>
    </row>
    <row r="108" spans="2:21" ht="30" x14ac:dyDescent="0.25">
      <c r="B108" s="394" t="s">
        <v>500</v>
      </c>
      <c r="C108" s="253" t="s">
        <v>29</v>
      </c>
      <c r="D108" s="253" t="s">
        <v>31</v>
      </c>
      <c r="E108" s="253" t="s">
        <v>46</v>
      </c>
      <c r="F108" s="253" t="s">
        <v>33</v>
      </c>
      <c r="G108" s="253" t="s">
        <v>21</v>
      </c>
      <c r="H108" s="48"/>
      <c r="I108" s="33"/>
    </row>
    <row r="109" spans="2:21" ht="15.75" x14ac:dyDescent="0.25">
      <c r="B109" s="521" t="s">
        <v>500</v>
      </c>
      <c r="C109" s="522">
        <v>2976</v>
      </c>
      <c r="D109" s="522">
        <v>150</v>
      </c>
      <c r="E109" s="522">
        <v>0</v>
      </c>
      <c r="F109" s="522">
        <v>48</v>
      </c>
      <c r="G109" s="523">
        <f>SUM(C109:F109)</f>
        <v>3174</v>
      </c>
      <c r="H109" s="48"/>
      <c r="I109" s="33"/>
    </row>
    <row r="110" spans="2:21" ht="15.75" x14ac:dyDescent="0.25">
      <c r="B110" s="521" t="s">
        <v>511</v>
      </c>
      <c r="C110" s="524">
        <f>C109/G113</f>
        <v>0.73048600883652426</v>
      </c>
      <c r="D110" s="524">
        <f>D109/G113</f>
        <v>3.6818851251840944E-2</v>
      </c>
      <c r="E110" s="524">
        <v>0</v>
      </c>
      <c r="F110" s="524">
        <f>F109/G113</f>
        <v>1.1782032400589101E-2</v>
      </c>
      <c r="G110" s="525">
        <v>0.78</v>
      </c>
      <c r="H110" s="48"/>
      <c r="I110" s="33"/>
    </row>
    <row r="111" spans="2:21" ht="15.75" x14ac:dyDescent="0.25">
      <c r="B111" s="521" t="s">
        <v>502</v>
      </c>
      <c r="C111" s="522">
        <v>319</v>
      </c>
      <c r="D111" s="522">
        <v>291</v>
      </c>
      <c r="E111" s="522">
        <v>205</v>
      </c>
      <c r="F111" s="522">
        <v>85</v>
      </c>
      <c r="G111" s="523">
        <f>SUM(C111:F111)</f>
        <v>900</v>
      </c>
      <c r="H111" s="48"/>
      <c r="I111" s="33"/>
    </row>
    <row r="112" spans="2:21" ht="15.75" x14ac:dyDescent="0.25">
      <c r="B112" s="521" t="s">
        <v>510</v>
      </c>
      <c r="C112" s="524">
        <f>C111/G113</f>
        <v>7.8301423662248404E-2</v>
      </c>
      <c r="D112" s="524">
        <f>D111/G113</f>
        <v>7.1428571428571425E-2</v>
      </c>
      <c r="E112" s="524">
        <f>E111/G113</f>
        <v>5.031909671084929E-2</v>
      </c>
      <c r="F112" s="524">
        <f>F111/G113</f>
        <v>2.0864015709376533E-2</v>
      </c>
      <c r="G112" s="525">
        <v>0.22</v>
      </c>
      <c r="H112" s="48"/>
      <c r="I112" s="33"/>
    </row>
    <row r="113" spans="1:11" ht="15.75" x14ac:dyDescent="0.25">
      <c r="B113" s="521"/>
      <c r="C113" s="522">
        <f>C109+C111</f>
        <v>3295</v>
      </c>
      <c r="D113" s="522">
        <f t="shared" ref="D113:F113" si="13">D109+D111</f>
        <v>441</v>
      </c>
      <c r="E113" s="522">
        <f t="shared" si="13"/>
        <v>205</v>
      </c>
      <c r="F113" s="522">
        <f t="shared" si="13"/>
        <v>133</v>
      </c>
      <c r="G113" s="523">
        <v>4074</v>
      </c>
      <c r="H113" s="48"/>
      <c r="I113" s="33"/>
    </row>
    <row r="114" spans="1:11" s="17" customFormat="1" x14ac:dyDescent="0.25">
      <c r="B114" s="773" t="s">
        <v>45</v>
      </c>
      <c r="C114" s="774"/>
      <c r="D114" s="774"/>
      <c r="E114" s="774"/>
      <c r="F114" s="774"/>
      <c r="G114" s="774"/>
      <c r="H114" s="33"/>
      <c r="I114" s="33"/>
    </row>
    <row r="115" spans="1:11" s="17" customFormat="1" ht="14.25" x14ac:dyDescent="0.2">
      <c r="C115" s="33"/>
      <c r="D115" s="33"/>
      <c r="E115" s="33"/>
      <c r="F115" s="33"/>
      <c r="G115" s="33"/>
      <c r="H115" s="33"/>
      <c r="I115" s="33"/>
    </row>
    <row r="116" spans="1:11" s="17" customFormat="1" ht="15.75" x14ac:dyDescent="0.25">
      <c r="B116" s="146" t="s">
        <v>636</v>
      </c>
      <c r="C116" s="48"/>
      <c r="D116" s="48"/>
      <c r="E116" s="48"/>
      <c r="F116" s="33"/>
      <c r="G116" s="31"/>
    </row>
    <row r="117" spans="1:11" ht="45" x14ac:dyDescent="0.25">
      <c r="B117" s="526" t="s">
        <v>22</v>
      </c>
      <c r="C117" s="253" t="s">
        <v>50</v>
      </c>
      <c r="D117" s="253" t="s">
        <v>51</v>
      </c>
      <c r="E117" s="507"/>
      <c r="F117" s="33"/>
      <c r="G117" s="86"/>
    </row>
    <row r="118" spans="1:11" ht="15.75" x14ac:dyDescent="0.25">
      <c r="B118" s="381" t="s">
        <v>30</v>
      </c>
      <c r="C118" s="527">
        <v>5067</v>
      </c>
      <c r="D118" s="528">
        <f>C118/C120</f>
        <v>0.55431572038070231</v>
      </c>
      <c r="E118" s="48"/>
      <c r="F118" s="33"/>
      <c r="G118" s="87"/>
    </row>
    <row r="119" spans="1:11" ht="15.75" x14ac:dyDescent="0.25">
      <c r="B119" s="381" t="s">
        <v>53</v>
      </c>
      <c r="C119" s="527">
        <v>4074</v>
      </c>
      <c r="D119" s="528">
        <f>C119/C120</f>
        <v>0.44568427961929769</v>
      </c>
      <c r="E119" s="48"/>
      <c r="F119" s="33"/>
      <c r="G119" s="88"/>
    </row>
    <row r="120" spans="1:11" ht="15.75" x14ac:dyDescent="0.25">
      <c r="B120" s="381" t="s">
        <v>24</v>
      </c>
      <c r="C120" s="527">
        <f>SUM(C118:C119)</f>
        <v>9141</v>
      </c>
      <c r="D120" s="528">
        <f>C120/C120</f>
        <v>1</v>
      </c>
      <c r="E120" s="48"/>
      <c r="F120" s="33"/>
      <c r="G120" s="88"/>
    </row>
    <row r="121" spans="1:11" ht="15.75" x14ac:dyDescent="0.25">
      <c r="B121" s="195" t="s">
        <v>45</v>
      </c>
      <c r="C121" s="48"/>
      <c r="D121" s="48"/>
      <c r="E121" s="48"/>
      <c r="F121" s="33"/>
      <c r="G121" s="87"/>
    </row>
    <row r="122" spans="1:11" x14ac:dyDescent="0.25">
      <c r="B122" s="46"/>
      <c r="C122" s="33"/>
      <c r="D122" s="33"/>
      <c r="E122" s="33"/>
      <c r="F122" s="33"/>
      <c r="G122" s="47"/>
      <c r="H122"/>
      <c r="I122"/>
      <c r="J122"/>
      <c r="K122"/>
    </row>
    <row r="123" spans="1:11" ht="15.75" x14ac:dyDescent="0.25">
      <c r="A123" s="48"/>
      <c r="B123" s="146" t="s">
        <v>637</v>
      </c>
      <c r="C123" s="48"/>
      <c r="D123" s="48"/>
      <c r="E123" s="48"/>
      <c r="F123" s="48"/>
      <c r="G123" s="529"/>
      <c r="H123" s="13"/>
      <c r="I123" s="13"/>
      <c r="J123"/>
      <c r="K123"/>
    </row>
    <row r="124" spans="1:11" ht="45" x14ac:dyDescent="0.25">
      <c r="A124" s="48"/>
      <c r="B124" s="519"/>
      <c r="C124" s="253" t="s">
        <v>29</v>
      </c>
      <c r="D124" s="253" t="s">
        <v>31</v>
      </c>
      <c r="E124" s="253" t="s">
        <v>46</v>
      </c>
      <c r="F124" s="253" t="s">
        <v>33</v>
      </c>
      <c r="G124" s="253" t="s">
        <v>21</v>
      </c>
      <c r="H124" s="253" t="s">
        <v>54</v>
      </c>
      <c r="I124" s="253" t="s">
        <v>55</v>
      </c>
    </row>
    <row r="125" spans="1:11" ht="15.75" x14ac:dyDescent="0.25">
      <c r="A125" s="48"/>
      <c r="B125" s="81" t="s">
        <v>509</v>
      </c>
      <c r="C125" s="530">
        <v>319</v>
      </c>
      <c r="D125" s="530">
        <f>E91</f>
        <v>291</v>
      </c>
      <c r="E125" s="530">
        <f>F91</f>
        <v>205</v>
      </c>
      <c r="F125" s="530">
        <f>G91</f>
        <v>85</v>
      </c>
      <c r="G125" s="530">
        <v>900</v>
      </c>
      <c r="H125" s="531">
        <f>G125/$G$125</f>
        <v>1</v>
      </c>
      <c r="I125" s="382">
        <f>G125/H91</f>
        <v>0.31645569620253167</v>
      </c>
    </row>
    <row r="126" spans="1:11" ht="15.75" x14ac:dyDescent="0.25">
      <c r="A126" s="48"/>
      <c r="B126" s="532" t="s">
        <v>56</v>
      </c>
      <c r="C126" s="533">
        <f>C125/$G$125</f>
        <v>0.35444444444444445</v>
      </c>
      <c r="D126" s="533">
        <f>D125/$G$125</f>
        <v>0.32333333333333331</v>
      </c>
      <c r="E126" s="533">
        <f>E125/$G$125</f>
        <v>0.22777777777777777</v>
      </c>
      <c r="F126" s="533">
        <f>F125/$G$125</f>
        <v>9.4444444444444442E-2</v>
      </c>
      <c r="G126" s="533">
        <f>G125/$G$125</f>
        <v>1</v>
      </c>
      <c r="H126" s="534"/>
      <c r="I126" s="534"/>
    </row>
    <row r="127" spans="1:11" ht="15.75" customHeight="1" x14ac:dyDescent="0.25">
      <c r="A127" s="48"/>
      <c r="B127" s="195" t="s">
        <v>45</v>
      </c>
      <c r="C127" s="48"/>
      <c r="D127" s="48"/>
      <c r="E127" s="48"/>
      <c r="F127" s="48"/>
      <c r="G127" s="48"/>
      <c r="H127" s="48"/>
      <c r="I127" s="48"/>
    </row>
    <row r="128" spans="1:11" ht="15.75" x14ac:dyDescent="0.25">
      <c r="A128" s="48"/>
    </row>
    <row r="129" spans="1:21" ht="15.75" x14ac:dyDescent="0.25">
      <c r="A129" s="48"/>
      <c r="B129" s="172" t="s">
        <v>638</v>
      </c>
      <c r="C129" s="49"/>
      <c r="D129" s="50"/>
      <c r="E129" s="49"/>
      <c r="F129" s="50"/>
      <c r="G129" s="172" t="s">
        <v>639</v>
      </c>
      <c r="H129" s="49"/>
      <c r="I129" s="50"/>
      <c r="J129" s="49"/>
    </row>
    <row r="130" spans="1:21" ht="30.75" x14ac:dyDescent="0.25">
      <c r="A130" s="48"/>
      <c r="B130" s="727" t="s">
        <v>57</v>
      </c>
      <c r="C130" s="727" t="s">
        <v>58</v>
      </c>
      <c r="D130" s="727" t="s">
        <v>59</v>
      </c>
      <c r="E130" s="727" t="s">
        <v>60</v>
      </c>
      <c r="F130" s="507"/>
      <c r="G130" s="728" t="s">
        <v>57</v>
      </c>
      <c r="H130" s="728" t="s">
        <v>61</v>
      </c>
      <c r="I130" s="728" t="s">
        <v>62</v>
      </c>
      <c r="J130" s="728" t="s">
        <v>63</v>
      </c>
      <c r="L130" s="680"/>
      <c r="M130" s="680"/>
      <c r="N130" s="680"/>
      <c r="O130" s="680"/>
      <c r="P130" s="147"/>
      <c r="Q130" s="733"/>
      <c r="R130" s="733"/>
      <c r="S130" s="733"/>
      <c r="T130" s="733" t="s">
        <v>63</v>
      </c>
      <c r="U130" s="729"/>
    </row>
    <row r="131" spans="1:21" ht="15.75" x14ac:dyDescent="0.25">
      <c r="A131" s="48"/>
      <c r="B131" s="522" t="s">
        <v>28</v>
      </c>
      <c r="C131" s="607">
        <v>6297</v>
      </c>
      <c r="D131" s="607">
        <v>415</v>
      </c>
      <c r="E131" s="735">
        <v>6.6600000000000006E-2</v>
      </c>
      <c r="F131" s="53"/>
      <c r="G131" s="522" t="s">
        <v>28</v>
      </c>
      <c r="H131" s="607">
        <v>3174</v>
      </c>
      <c r="I131" s="607">
        <v>225</v>
      </c>
      <c r="J131" s="228">
        <f>I131/H131</f>
        <v>7.0888468809073721E-2</v>
      </c>
      <c r="L131" s="110"/>
      <c r="M131" s="731"/>
      <c r="N131" s="731"/>
      <c r="O131" s="732"/>
      <c r="P131" s="147"/>
      <c r="Q131" s="110"/>
      <c r="R131" s="731"/>
      <c r="S131" s="731"/>
      <c r="T131" s="732"/>
      <c r="U131" s="113"/>
    </row>
    <row r="132" spans="1:21" ht="15.75" x14ac:dyDescent="0.25">
      <c r="A132" s="48"/>
      <c r="B132" s="522" t="s">
        <v>64</v>
      </c>
      <c r="C132" s="607">
        <v>2844</v>
      </c>
      <c r="D132" s="607">
        <f>C132*E131</f>
        <v>189.41040000000001</v>
      </c>
      <c r="E132" s="735">
        <f>D132/C132</f>
        <v>6.6600000000000006E-2</v>
      </c>
      <c r="F132" s="53"/>
      <c r="G132" s="522" t="s">
        <v>64</v>
      </c>
      <c r="H132" s="607">
        <v>900</v>
      </c>
      <c r="I132" s="607">
        <v>70</v>
      </c>
      <c r="J132" s="228">
        <f>I132/H132</f>
        <v>7.7777777777777779E-2</v>
      </c>
      <c r="L132" s="110"/>
      <c r="M132" s="731"/>
      <c r="N132" s="731"/>
      <c r="O132" s="732"/>
      <c r="P132" s="147"/>
      <c r="Q132" s="110"/>
      <c r="R132" s="731"/>
      <c r="S132" s="731"/>
      <c r="T132" s="732"/>
      <c r="U132" s="113"/>
    </row>
    <row r="133" spans="1:21" ht="15.75" x14ac:dyDescent="0.25">
      <c r="A133" s="48"/>
      <c r="B133" s="522" t="s">
        <v>65</v>
      </c>
      <c r="C133" s="607">
        <f>SUM(C131:C132)</f>
        <v>9141</v>
      </c>
      <c r="D133" s="607">
        <f>SUM(D131:D132)</f>
        <v>604.41039999999998</v>
      </c>
      <c r="E133" s="735">
        <f>D133/C133</f>
        <v>6.6120818291215397E-2</v>
      </c>
      <c r="F133" s="53"/>
      <c r="G133" s="522" t="s">
        <v>65</v>
      </c>
      <c r="H133" s="607">
        <v>4074</v>
      </c>
      <c r="I133" s="607">
        <f>SUM(I131:I132)</f>
        <v>295</v>
      </c>
      <c r="J133" s="228">
        <f>I133/H133</f>
        <v>7.241040746195386E-2</v>
      </c>
      <c r="L133" s="110"/>
      <c r="M133" s="731"/>
      <c r="N133" s="731"/>
      <c r="O133" s="732"/>
      <c r="P133" s="147"/>
      <c r="Q133" s="110"/>
      <c r="R133" s="731"/>
      <c r="S133" s="731"/>
      <c r="T133" s="732"/>
      <c r="U133" s="113"/>
    </row>
    <row r="134" spans="1:21" ht="15.75" x14ac:dyDescent="0.25">
      <c r="A134" s="48"/>
      <c r="B134" s="55" t="s">
        <v>66</v>
      </c>
      <c r="C134" s="55"/>
      <c r="D134" s="55"/>
      <c r="E134" s="53"/>
      <c r="F134" s="53"/>
      <c r="G134" s="55" t="s">
        <v>66</v>
      </c>
      <c r="H134" s="55"/>
      <c r="I134" s="55"/>
      <c r="J134" s="53"/>
    </row>
    <row r="135" spans="1:21" ht="15.75" x14ac:dyDescent="0.25">
      <c r="A135" s="48"/>
      <c r="B135" s="51"/>
      <c r="C135" s="55"/>
      <c r="D135" s="53"/>
      <c r="E135" s="55"/>
      <c r="F135" s="53"/>
      <c r="G135" s="48"/>
    </row>
    <row r="136" spans="1:21" ht="15.75" x14ac:dyDescent="0.25">
      <c r="A136" s="48"/>
      <c r="B136" s="146" t="s">
        <v>640</v>
      </c>
      <c r="C136" s="48"/>
      <c r="D136" s="48"/>
      <c r="E136" s="48"/>
      <c r="F136" s="48"/>
      <c r="G136" s="506"/>
      <c r="H136" s="147"/>
      <c r="I136" s="147"/>
      <c r="J136" s="406" t="s">
        <v>648</v>
      </c>
      <c r="K136" s="393"/>
      <c r="L136" s="393"/>
      <c r="M136" s="393"/>
      <c r="N136" s="393"/>
      <c r="O136" s="506"/>
      <c r="P136" s="147"/>
    </row>
    <row r="137" spans="1:21" ht="30.75" x14ac:dyDescent="0.25">
      <c r="A137" s="48"/>
      <c r="B137" s="363" t="s">
        <v>67</v>
      </c>
      <c r="C137" s="740" t="s">
        <v>29</v>
      </c>
      <c r="D137" s="740" t="s">
        <v>31</v>
      </c>
      <c r="E137" s="740" t="s">
        <v>46</v>
      </c>
      <c r="F137" s="740" t="s">
        <v>33</v>
      </c>
      <c r="G137" s="740" t="s">
        <v>30</v>
      </c>
      <c r="H137" s="736" t="s">
        <v>21</v>
      </c>
      <c r="I137" s="147"/>
      <c r="J137" s="741" t="s">
        <v>67</v>
      </c>
      <c r="K137" s="742" t="s">
        <v>29</v>
      </c>
      <c r="L137" s="742" t="s">
        <v>31</v>
      </c>
      <c r="M137" s="742" t="s">
        <v>46</v>
      </c>
      <c r="N137" s="742" t="s">
        <v>33</v>
      </c>
      <c r="O137" s="742" t="s">
        <v>21</v>
      </c>
      <c r="P137" s="147"/>
    </row>
    <row r="138" spans="1:21" ht="15.75" x14ac:dyDescent="0.25">
      <c r="A138" s="48"/>
      <c r="B138" s="737" t="s">
        <v>28</v>
      </c>
      <c r="C138" s="636">
        <v>260</v>
      </c>
      <c r="D138" s="636">
        <v>25</v>
      </c>
      <c r="E138" s="636">
        <v>0</v>
      </c>
      <c r="F138" s="636">
        <v>2</v>
      </c>
      <c r="G138" s="636">
        <v>190</v>
      </c>
      <c r="H138" s="636">
        <f>SUM(C138:G138)</f>
        <v>477</v>
      </c>
      <c r="I138" s="373"/>
      <c r="J138" s="738" t="s">
        <v>28</v>
      </c>
      <c r="K138" s="636">
        <f>C138</f>
        <v>260</v>
      </c>
      <c r="L138" s="636">
        <f>D138</f>
        <v>25</v>
      </c>
      <c r="M138" s="636">
        <f>E138</f>
        <v>0</v>
      </c>
      <c r="N138" s="636">
        <f>F138</f>
        <v>2</v>
      </c>
      <c r="O138" s="636">
        <f>SUM(K138:N138)</f>
        <v>287</v>
      </c>
      <c r="P138" s="147"/>
    </row>
    <row r="139" spans="1:21" ht="15.75" x14ac:dyDescent="0.25">
      <c r="A139" s="48"/>
      <c r="B139" s="739" t="s">
        <v>52</v>
      </c>
      <c r="C139" s="636">
        <v>29</v>
      </c>
      <c r="D139" s="636">
        <v>49</v>
      </c>
      <c r="E139" s="636">
        <v>0</v>
      </c>
      <c r="F139" s="636">
        <v>2</v>
      </c>
      <c r="G139" s="636">
        <v>119</v>
      </c>
      <c r="H139" s="636">
        <f>SUM(C139:G139)</f>
        <v>199</v>
      </c>
      <c r="I139" s="373"/>
      <c r="J139" s="738" t="s">
        <v>52</v>
      </c>
      <c r="K139" s="636">
        <v>29</v>
      </c>
      <c r="L139" s="636">
        <v>49</v>
      </c>
      <c r="M139" s="636">
        <v>0</v>
      </c>
      <c r="N139" s="636">
        <v>2</v>
      </c>
      <c r="O139" s="636">
        <f>SUM(K139:N139)</f>
        <v>80</v>
      </c>
      <c r="P139" s="147"/>
    </row>
    <row r="140" spans="1:21" ht="15.75" x14ac:dyDescent="0.25">
      <c r="A140" s="48"/>
      <c r="B140" s="739" t="s">
        <v>24</v>
      </c>
      <c r="C140" s="636">
        <f>SUM(C138:C139)</f>
        <v>289</v>
      </c>
      <c r="D140" s="636">
        <f t="shared" ref="D140:H140" si="14">SUM(D138:D139)</f>
        <v>74</v>
      </c>
      <c r="E140" s="636">
        <f t="shared" si="14"/>
        <v>0</v>
      </c>
      <c r="F140" s="636">
        <f t="shared" si="14"/>
        <v>4</v>
      </c>
      <c r="G140" s="636">
        <f t="shared" si="14"/>
        <v>309</v>
      </c>
      <c r="H140" s="636">
        <f t="shared" si="14"/>
        <v>676</v>
      </c>
      <c r="I140" s="373"/>
      <c r="J140" s="738" t="s">
        <v>24</v>
      </c>
      <c r="K140" s="636">
        <f>SUM(K138:K139)</f>
        <v>289</v>
      </c>
      <c r="L140" s="636">
        <f t="shared" ref="L140:O140" si="15">SUM(L138:L139)</f>
        <v>74</v>
      </c>
      <c r="M140" s="636">
        <v>0</v>
      </c>
      <c r="N140" s="636">
        <f t="shared" si="15"/>
        <v>4</v>
      </c>
      <c r="O140" s="636">
        <f t="shared" si="15"/>
        <v>367</v>
      </c>
      <c r="P140" s="147"/>
    </row>
    <row r="141" spans="1:21" ht="15.75" x14ac:dyDescent="0.25">
      <c r="A141" s="48"/>
      <c r="B141" s="637"/>
      <c r="C141" s="57">
        <f t="shared" ref="C141:H141" si="16">C140/$H$140</f>
        <v>0.4275147928994083</v>
      </c>
      <c r="D141" s="57">
        <f t="shared" si="16"/>
        <v>0.10946745562130178</v>
      </c>
      <c r="E141" s="57">
        <f t="shared" si="16"/>
        <v>0</v>
      </c>
      <c r="F141" s="57">
        <f t="shared" si="16"/>
        <v>5.9171597633136093E-3</v>
      </c>
      <c r="G141" s="57">
        <f t="shared" si="16"/>
        <v>0.45710059171597633</v>
      </c>
      <c r="H141" s="57">
        <f t="shared" si="16"/>
        <v>1</v>
      </c>
      <c r="I141" s="48"/>
      <c r="J141" s="147"/>
      <c r="K141" s="57">
        <f>K138/$O$138</f>
        <v>0.90592334494773519</v>
      </c>
      <c r="L141" s="57">
        <f t="shared" ref="L141:O141" si="17">L138/$O$138</f>
        <v>8.7108013937282236E-2</v>
      </c>
      <c r="M141" s="57">
        <f t="shared" si="17"/>
        <v>0</v>
      </c>
      <c r="N141" s="57">
        <f t="shared" si="17"/>
        <v>6.9686411149825784E-3</v>
      </c>
      <c r="O141" s="57">
        <f t="shared" si="17"/>
        <v>1</v>
      </c>
      <c r="P141" s="147"/>
    </row>
    <row r="142" spans="1:21" ht="15.75" x14ac:dyDescent="0.25">
      <c r="A142" s="48"/>
      <c r="B142" s="55" t="s">
        <v>68</v>
      </c>
      <c r="C142" s="48"/>
      <c r="D142" s="48"/>
      <c r="E142" s="48"/>
      <c r="F142" s="48"/>
      <c r="G142" s="48"/>
      <c r="H142" s="48"/>
      <c r="I142" s="48"/>
      <c r="J142" s="55" t="s">
        <v>68</v>
      </c>
      <c r="K142" s="508"/>
      <c r="L142" s="508"/>
      <c r="M142" s="508"/>
      <c r="N142" s="508"/>
      <c r="O142" s="147"/>
      <c r="P142" s="147"/>
    </row>
    <row r="143" spans="1:21" ht="15.75" x14ac:dyDescent="0.25">
      <c r="A143" s="48"/>
      <c r="B143" s="55"/>
      <c r="C143" s="48"/>
      <c r="D143" s="48"/>
      <c r="E143" s="48"/>
      <c r="F143" s="48"/>
      <c r="G143" s="48"/>
      <c r="H143" s="48"/>
      <c r="I143" s="48"/>
      <c r="J143" s="55"/>
      <c r="K143" s="508"/>
      <c r="L143" s="508"/>
      <c r="M143" s="508"/>
      <c r="N143" s="508"/>
      <c r="O143" s="147"/>
      <c r="P143" s="147"/>
    </row>
    <row r="144" spans="1:21" ht="15.75" x14ac:dyDescent="0.25">
      <c r="A144" s="48"/>
      <c r="B144" s="172" t="s">
        <v>737</v>
      </c>
      <c r="C144" s="48"/>
      <c r="D144" s="48"/>
      <c r="E144" s="48"/>
      <c r="F144" s="48"/>
      <c r="G144" s="506"/>
      <c r="H144" s="147"/>
      <c r="I144" s="48"/>
      <c r="J144" s="51" t="s">
        <v>738</v>
      </c>
      <c r="K144" s="508"/>
      <c r="L144" s="508"/>
      <c r="M144" s="508"/>
      <c r="N144" s="508"/>
      <c r="O144" s="147"/>
      <c r="P144" s="147"/>
    </row>
    <row r="145" spans="1:16" ht="30.75" x14ac:dyDescent="0.25">
      <c r="A145" s="48"/>
      <c r="B145" s="363" t="s">
        <v>67</v>
      </c>
      <c r="C145" s="253" t="s">
        <v>29</v>
      </c>
      <c r="D145" s="376" t="s">
        <v>31</v>
      </c>
      <c r="E145" s="377" t="s">
        <v>46</v>
      </c>
      <c r="F145" s="253" t="s">
        <v>33</v>
      </c>
      <c r="G145" s="253" t="s">
        <v>30</v>
      </c>
      <c r="H145" s="253" t="s">
        <v>21</v>
      </c>
      <c r="I145" s="48"/>
      <c r="J145" s="633" t="s">
        <v>67</v>
      </c>
      <c r="K145" s="564" t="s">
        <v>29</v>
      </c>
      <c r="L145" s="564" t="s">
        <v>31</v>
      </c>
      <c r="M145" s="564" t="s">
        <v>46</v>
      </c>
      <c r="N145" s="564" t="s">
        <v>33</v>
      </c>
      <c r="O145" s="564" t="s">
        <v>21</v>
      </c>
      <c r="P145" s="147"/>
    </row>
    <row r="146" spans="1:16" ht="15.75" x14ac:dyDescent="0.25">
      <c r="A146" s="48"/>
      <c r="B146" s="634" t="s">
        <v>28</v>
      </c>
      <c r="C146" s="386">
        <v>199</v>
      </c>
      <c r="D146" s="386">
        <v>25</v>
      </c>
      <c r="E146" s="386">
        <v>0</v>
      </c>
      <c r="F146" s="386">
        <v>1</v>
      </c>
      <c r="G146" s="386">
        <v>190</v>
      </c>
      <c r="H146" s="386">
        <f>SUM(C146:G146)</f>
        <v>415</v>
      </c>
      <c r="I146" s="48"/>
      <c r="J146" s="635" t="s">
        <v>28</v>
      </c>
      <c r="K146" s="386">
        <f>C146</f>
        <v>199</v>
      </c>
      <c r="L146" s="386">
        <f>D146</f>
        <v>25</v>
      </c>
      <c r="M146" s="386">
        <f>E146</f>
        <v>0</v>
      </c>
      <c r="N146" s="386">
        <f>F146</f>
        <v>1</v>
      </c>
      <c r="O146" s="386">
        <f>SUM(K146:N146)</f>
        <v>225</v>
      </c>
      <c r="P146" s="147"/>
    </row>
    <row r="147" spans="1:16" ht="15.75" x14ac:dyDescent="0.25">
      <c r="A147" s="48"/>
      <c r="B147" s="379" t="s">
        <v>52</v>
      </c>
      <c r="C147" s="636">
        <v>21</v>
      </c>
      <c r="D147" s="636">
        <v>48</v>
      </c>
      <c r="E147" s="636">
        <v>0</v>
      </c>
      <c r="F147" s="636">
        <v>1</v>
      </c>
      <c r="G147" s="636">
        <v>119</v>
      </c>
      <c r="H147" s="636">
        <f>SUM(C147:G147)</f>
        <v>189</v>
      </c>
      <c r="I147" s="48"/>
      <c r="J147" s="635" t="s">
        <v>52</v>
      </c>
      <c r="K147" s="636">
        <v>21</v>
      </c>
      <c r="L147" s="636">
        <v>48</v>
      </c>
      <c r="M147" s="636">
        <v>0</v>
      </c>
      <c r="N147" s="636">
        <v>1</v>
      </c>
      <c r="O147" s="636">
        <f>SUM(K147:N147)</f>
        <v>70</v>
      </c>
      <c r="P147" s="147"/>
    </row>
    <row r="148" spans="1:16" ht="15.75" x14ac:dyDescent="0.25">
      <c r="A148" s="48"/>
      <c r="B148" s="379" t="s">
        <v>24</v>
      </c>
      <c r="C148" s="386">
        <f>SUM(C146:C147)</f>
        <v>220</v>
      </c>
      <c r="D148" s="386">
        <f t="shared" ref="D148:H148" si="18">SUM(D146:D147)</f>
        <v>73</v>
      </c>
      <c r="E148" s="386">
        <v>0</v>
      </c>
      <c r="F148" s="386">
        <f>SUM(F146:F147)</f>
        <v>2</v>
      </c>
      <c r="G148" s="386">
        <f t="shared" si="18"/>
        <v>309</v>
      </c>
      <c r="H148" s="386">
        <f t="shared" si="18"/>
        <v>604</v>
      </c>
      <c r="I148" s="48"/>
      <c r="J148" s="635" t="s">
        <v>24</v>
      </c>
      <c r="K148" s="386">
        <f>SUM(K146:K147)</f>
        <v>220</v>
      </c>
      <c r="L148" s="386">
        <f t="shared" ref="L148:O148" si="19">SUM(L146:L147)</f>
        <v>73</v>
      </c>
      <c r="M148" s="386">
        <f t="shared" si="19"/>
        <v>0</v>
      </c>
      <c r="N148" s="386">
        <f t="shared" si="19"/>
        <v>2</v>
      </c>
      <c r="O148" s="386">
        <f t="shared" si="19"/>
        <v>295</v>
      </c>
      <c r="P148" s="147"/>
    </row>
    <row r="149" spans="1:16" ht="15.75" x14ac:dyDescent="0.25">
      <c r="A149" s="48"/>
      <c r="B149" s="637"/>
      <c r="C149" s="730">
        <f>C148/H148</f>
        <v>0.36423841059602646</v>
      </c>
      <c r="D149" s="730">
        <f>D148/H148</f>
        <v>0.12086092715231789</v>
      </c>
      <c r="E149" s="730">
        <v>0</v>
      </c>
      <c r="F149" s="730">
        <f>F148/H148</f>
        <v>3.3112582781456954E-3</v>
      </c>
      <c r="G149" s="730">
        <f>G148/H148</f>
        <v>0.51158940397350994</v>
      </c>
      <c r="H149" s="730">
        <f>SUM(C149:G149)</f>
        <v>1</v>
      </c>
      <c r="I149" s="48"/>
      <c r="J149" s="147"/>
      <c r="K149" s="734">
        <f>K148/O148</f>
        <v>0.74576271186440679</v>
      </c>
      <c r="L149" s="734">
        <f>L148/O148</f>
        <v>0.24745762711864408</v>
      </c>
      <c r="M149" s="734">
        <f>M148/O148</f>
        <v>0</v>
      </c>
      <c r="N149" s="734">
        <f>N148/O148</f>
        <v>6.7796610169491523E-3</v>
      </c>
      <c r="O149" s="734">
        <f>SUM(K149:N149)</f>
        <v>1</v>
      </c>
      <c r="P149" s="147"/>
    </row>
    <row r="150" spans="1:16" ht="15.75" x14ac:dyDescent="0.25">
      <c r="A150" s="48"/>
      <c r="B150" s="55" t="s">
        <v>68</v>
      </c>
      <c r="C150" s="48"/>
      <c r="D150" s="48"/>
      <c r="E150" s="48"/>
      <c r="F150" s="48"/>
      <c r="G150" s="48"/>
      <c r="H150" s="48"/>
      <c r="I150" s="48"/>
      <c r="J150" s="55"/>
      <c r="K150" s="508"/>
      <c r="L150" s="508"/>
      <c r="M150" s="508"/>
      <c r="N150" s="508"/>
      <c r="O150" s="147"/>
      <c r="P150" s="147"/>
    </row>
    <row r="151" spans="1:16" ht="15.75" x14ac:dyDescent="0.25">
      <c r="A151" s="48"/>
      <c r="B151" s="55"/>
      <c r="C151" s="48"/>
      <c r="D151" s="48"/>
      <c r="E151" s="48"/>
      <c r="F151" s="48"/>
      <c r="G151" s="48"/>
      <c r="H151" s="48"/>
      <c r="I151" s="48"/>
      <c r="J151" s="55"/>
      <c r="K151" s="508"/>
      <c r="L151" s="508"/>
      <c r="M151" s="508"/>
      <c r="N151" s="508"/>
      <c r="O151" s="147"/>
      <c r="P151" s="147"/>
    </row>
    <row r="152" spans="1:16" ht="15.75" x14ac:dyDescent="0.25">
      <c r="A152" s="48"/>
      <c r="B152" s="14"/>
      <c r="C152" s="58"/>
      <c r="D152" s="48"/>
      <c r="E152" s="48"/>
      <c r="F152" s="48"/>
      <c r="G152" s="48"/>
    </row>
    <row r="153" spans="1:16" ht="15.75" x14ac:dyDescent="0.25">
      <c r="A153" s="48"/>
      <c r="B153" s="146" t="s">
        <v>641</v>
      </c>
      <c r="C153" s="48"/>
      <c r="D153" s="48"/>
      <c r="E153" s="48"/>
      <c r="F153" s="48"/>
      <c r="G153" s="506"/>
      <c r="H153" s="147"/>
      <c r="I153" s="147"/>
      <c r="J153" s="147"/>
      <c r="K153" s="147"/>
      <c r="L153" s="147"/>
      <c r="O153" s="20"/>
    </row>
    <row r="154" spans="1:16" ht="45.75" x14ac:dyDescent="0.25">
      <c r="A154" s="48"/>
      <c r="B154" s="363" t="s">
        <v>69</v>
      </c>
      <c r="C154" s="253" t="s">
        <v>29</v>
      </c>
      <c r="D154" s="376" t="s">
        <v>31</v>
      </c>
      <c r="E154" s="377" t="s">
        <v>46</v>
      </c>
      <c r="F154" s="253" t="s">
        <v>33</v>
      </c>
      <c r="G154" s="253" t="s">
        <v>30</v>
      </c>
      <c r="H154" s="384" t="s">
        <v>21</v>
      </c>
      <c r="I154" s="384" t="s">
        <v>70</v>
      </c>
      <c r="J154" s="384" t="s">
        <v>71</v>
      </c>
      <c r="K154" s="455" t="s">
        <v>542</v>
      </c>
      <c r="L154" s="147"/>
    </row>
    <row r="155" spans="1:16" ht="15.75" x14ac:dyDescent="0.25">
      <c r="A155" s="891"/>
      <c r="B155" s="379" t="s">
        <v>22</v>
      </c>
      <c r="C155" s="386">
        <v>564</v>
      </c>
      <c r="D155" s="386">
        <v>56</v>
      </c>
      <c r="E155" s="386">
        <v>0</v>
      </c>
      <c r="F155" s="386">
        <v>17</v>
      </c>
      <c r="G155" s="386">
        <v>2012</v>
      </c>
      <c r="H155" s="386">
        <f>SUM(C155:G155)</f>
        <v>2649</v>
      </c>
      <c r="I155" s="662">
        <f>C155/H155</f>
        <v>0.21291053227633069</v>
      </c>
      <c r="J155" s="663">
        <f>F155/H155</f>
        <v>6.4175160437901094E-3</v>
      </c>
      <c r="K155" s="228">
        <f>D155/H155</f>
        <v>2.1140052850132124E-2</v>
      </c>
      <c r="L155" s="508"/>
    </row>
    <row r="156" spans="1:16" ht="15.75" x14ac:dyDescent="0.25">
      <c r="A156" s="59"/>
      <c r="B156" s="55" t="s">
        <v>66</v>
      </c>
      <c r="C156" s="48"/>
      <c r="D156" s="48"/>
      <c r="E156" s="48"/>
      <c r="F156" s="48"/>
      <c r="G156" s="48"/>
      <c r="H156" s="48"/>
      <c r="I156" s="48"/>
      <c r="J156" s="147"/>
      <c r="K156" s="147"/>
      <c r="L156" s="147"/>
    </row>
    <row r="157" spans="1:16" ht="15.75" x14ac:dyDescent="0.25">
      <c r="A157" s="59"/>
      <c r="B157" s="48"/>
      <c r="C157" s="48"/>
      <c r="D157" s="48"/>
      <c r="E157" s="48"/>
      <c r="F157" s="48"/>
      <c r="G157" s="48"/>
      <c r="H157" s="48"/>
      <c r="I157" s="48"/>
    </row>
    <row r="158" spans="1:16" ht="15.75" x14ac:dyDescent="0.25">
      <c r="A158" s="59"/>
      <c r="B158" s="146" t="s">
        <v>642</v>
      </c>
      <c r="C158" s="48"/>
      <c r="D158" s="48"/>
      <c r="E158" s="48"/>
      <c r="F158" s="48"/>
      <c r="G158" s="507"/>
      <c r="H158" s="48"/>
      <c r="I158" s="48"/>
      <c r="J158" s="42"/>
      <c r="K158" s="48"/>
      <c r="L158" s="48"/>
      <c r="M158" s="48"/>
      <c r="N158" s="48"/>
      <c r="O158" s="743"/>
      <c r="P158" s="48"/>
    </row>
    <row r="159" spans="1:16" ht="30" x14ac:dyDescent="0.25">
      <c r="A159" s="59"/>
      <c r="B159" s="363" t="s">
        <v>69</v>
      </c>
      <c r="C159" s="740" t="s">
        <v>29</v>
      </c>
      <c r="D159" s="740" t="s">
        <v>31</v>
      </c>
      <c r="E159" s="740" t="s">
        <v>46</v>
      </c>
      <c r="F159" s="740" t="s">
        <v>33</v>
      </c>
      <c r="G159" s="740" t="s">
        <v>30</v>
      </c>
      <c r="H159" s="740" t="s">
        <v>21</v>
      </c>
      <c r="I159" s="48"/>
      <c r="J159" s="60"/>
      <c r="K159" s="61"/>
      <c r="L159" s="61"/>
      <c r="M159" s="61"/>
      <c r="N159" s="61"/>
      <c r="O159" s="61"/>
      <c r="P159" s="61"/>
    </row>
    <row r="160" spans="1:16" ht="15.75" x14ac:dyDescent="0.25">
      <c r="B160" s="739" t="s">
        <v>22</v>
      </c>
      <c r="C160" s="560">
        <f>C155/C140</f>
        <v>1.9515570934256055</v>
      </c>
      <c r="D160" s="560">
        <f t="shared" ref="D160:H160" si="20">D155/D140</f>
        <v>0.7567567567567568</v>
      </c>
      <c r="E160" s="560">
        <v>0</v>
      </c>
      <c r="F160" s="560">
        <f>F155/F140</f>
        <v>4.25</v>
      </c>
      <c r="G160" s="560">
        <f t="shared" si="20"/>
        <v>6.5113268608414243</v>
      </c>
      <c r="H160" s="560">
        <f t="shared" si="20"/>
        <v>3.918639053254438</v>
      </c>
      <c r="I160" s="48"/>
      <c r="J160" s="54"/>
      <c r="K160" s="744"/>
      <c r="L160" s="744"/>
      <c r="M160" s="744"/>
      <c r="N160" s="744"/>
      <c r="O160" s="744"/>
      <c r="P160" s="744"/>
    </row>
    <row r="161" spans="1:23" x14ac:dyDescent="0.25">
      <c r="B161" s="54" t="s">
        <v>544</v>
      </c>
      <c r="C161" s="59"/>
      <c r="D161" s="59"/>
      <c r="E161" s="59"/>
      <c r="F161" s="59"/>
      <c r="G161" s="59"/>
      <c r="H161" s="59"/>
      <c r="I161" s="59"/>
      <c r="J161" s="54"/>
      <c r="K161" s="59"/>
      <c r="L161" s="59"/>
      <c r="M161" s="59"/>
      <c r="N161" s="59"/>
      <c r="O161" s="59"/>
      <c r="P161" s="59"/>
    </row>
    <row r="162" spans="1:23" x14ac:dyDescent="0.25">
      <c r="B162" s="54"/>
      <c r="C162" s="59"/>
      <c r="D162" s="59"/>
      <c r="E162" s="59"/>
      <c r="F162" s="59"/>
      <c r="G162" s="59"/>
      <c r="H162" s="59"/>
      <c r="I162" s="59"/>
      <c r="J162" s="54"/>
      <c r="K162" s="59"/>
      <c r="L162" s="59"/>
      <c r="M162" s="59"/>
      <c r="N162" s="59"/>
      <c r="O162" s="59"/>
      <c r="P162" s="59"/>
    </row>
    <row r="163" spans="1:23" ht="15.75" x14ac:dyDescent="0.25">
      <c r="B163" s="172" t="s">
        <v>736</v>
      </c>
      <c r="C163" s="48"/>
      <c r="D163" s="48"/>
      <c r="E163" s="48"/>
      <c r="F163" s="48"/>
      <c r="G163" s="507"/>
      <c r="H163" s="48"/>
      <c r="I163" s="59"/>
      <c r="J163" s="54"/>
      <c r="K163" s="59"/>
      <c r="L163" s="59"/>
      <c r="M163" s="59"/>
      <c r="N163" s="59"/>
      <c r="O163" s="59"/>
      <c r="P163" s="59"/>
    </row>
    <row r="164" spans="1:23" ht="30" x14ac:dyDescent="0.25">
      <c r="B164" s="363" t="s">
        <v>69</v>
      </c>
      <c r="C164" s="253" t="s">
        <v>29</v>
      </c>
      <c r="D164" s="376" t="s">
        <v>31</v>
      </c>
      <c r="E164" s="377" t="s">
        <v>46</v>
      </c>
      <c r="F164" s="253" t="s">
        <v>33</v>
      </c>
      <c r="G164" s="253" t="s">
        <v>30</v>
      </c>
      <c r="H164" s="253" t="s">
        <v>21</v>
      </c>
      <c r="I164" s="59"/>
      <c r="J164" s="54"/>
      <c r="K164" s="59"/>
      <c r="L164" s="59"/>
      <c r="M164" s="59"/>
      <c r="N164" s="59"/>
      <c r="O164" s="59"/>
      <c r="P164" s="59"/>
    </row>
    <row r="165" spans="1:23" ht="15.75" x14ac:dyDescent="0.25">
      <c r="B165" s="379" t="s">
        <v>22</v>
      </c>
      <c r="C165" s="560">
        <f>C155/C148</f>
        <v>2.5636363636363635</v>
      </c>
      <c r="D165" s="560">
        <f t="shared" ref="D165:H165" si="21">D155/D148</f>
        <v>0.76712328767123283</v>
      </c>
      <c r="E165" s="560"/>
      <c r="F165" s="560">
        <f t="shared" si="21"/>
        <v>8.5</v>
      </c>
      <c r="G165" s="560">
        <f t="shared" si="21"/>
        <v>6.5113268608414243</v>
      </c>
      <c r="H165" s="560">
        <f t="shared" si="21"/>
        <v>4.3857615894039732</v>
      </c>
      <c r="I165" s="59"/>
      <c r="J165" s="54"/>
      <c r="K165" s="59"/>
      <c r="L165" s="59"/>
      <c r="M165" s="59"/>
      <c r="N165" s="59"/>
      <c r="O165" s="59"/>
      <c r="P165" s="59"/>
    </row>
    <row r="166" spans="1:23" x14ac:dyDescent="0.25">
      <c r="B166" s="54" t="s">
        <v>544</v>
      </c>
      <c r="C166" s="59"/>
      <c r="D166" s="59"/>
      <c r="E166" s="59"/>
      <c r="F166" s="59"/>
      <c r="G166" s="59"/>
      <c r="H166" s="59"/>
      <c r="I166" s="59"/>
      <c r="J166" s="54"/>
      <c r="K166" s="59"/>
      <c r="L166" s="59"/>
      <c r="M166" s="59"/>
      <c r="N166" s="59"/>
      <c r="O166" s="59"/>
      <c r="P166" s="59"/>
    </row>
    <row r="167" spans="1:23" x14ac:dyDescent="0.25">
      <c r="B167" s="54"/>
      <c r="C167" s="59"/>
      <c r="D167" s="59"/>
      <c r="E167" s="59"/>
      <c r="F167" s="59"/>
      <c r="G167" s="59"/>
      <c r="H167" s="59"/>
      <c r="I167" s="59"/>
      <c r="J167" s="54"/>
      <c r="K167" s="59"/>
      <c r="L167" s="59"/>
      <c r="M167" s="59"/>
      <c r="N167" s="59"/>
      <c r="O167" s="59"/>
      <c r="P167" s="59"/>
    </row>
    <row r="169" spans="1:23" s="17" customFormat="1" ht="15" customHeight="1" x14ac:dyDescent="0.25">
      <c r="B169" s="251" t="s">
        <v>643</v>
      </c>
      <c r="C169" s="252"/>
      <c r="D169" s="252"/>
      <c r="E169" s="252"/>
      <c r="F169" s="252"/>
      <c r="G169" s="252"/>
      <c r="H169" s="252"/>
      <c r="I169" s="252"/>
      <c r="J169" s="252"/>
      <c r="K169" s="252"/>
      <c r="L169" s="147"/>
      <c r="M169" s="147"/>
      <c r="N169" s="147"/>
      <c r="O169" s="16"/>
      <c r="P169" s="16"/>
    </row>
    <row r="170" spans="1:23" s="17" customFormat="1" ht="75" x14ac:dyDescent="0.2">
      <c r="B170" s="151" t="s">
        <v>18</v>
      </c>
      <c r="C170" s="151" t="s">
        <v>72</v>
      </c>
      <c r="D170" s="151" t="s">
        <v>475</v>
      </c>
      <c r="E170" s="151" t="s">
        <v>476</v>
      </c>
      <c r="F170" s="151" t="s">
        <v>477</v>
      </c>
      <c r="G170" s="151" t="s">
        <v>73</v>
      </c>
      <c r="H170" s="151" t="s">
        <v>478</v>
      </c>
      <c r="I170" s="151" t="s">
        <v>479</v>
      </c>
      <c r="J170" s="151" t="s">
        <v>75</v>
      </c>
      <c r="K170" s="151" t="s">
        <v>76</v>
      </c>
      <c r="L170" s="151" t="s">
        <v>77</v>
      </c>
      <c r="M170" s="490" t="s">
        <v>572</v>
      </c>
      <c r="N170" s="144"/>
    </row>
    <row r="171" spans="1:23" s="17" customFormat="1" ht="20.25" customHeight="1" x14ac:dyDescent="0.25">
      <c r="A171" s="892"/>
      <c r="B171" s="552" t="s">
        <v>22</v>
      </c>
      <c r="C171" s="553">
        <v>434</v>
      </c>
      <c r="D171" s="553">
        <v>1856</v>
      </c>
      <c r="E171" s="553">
        <v>206</v>
      </c>
      <c r="F171" s="553">
        <v>81</v>
      </c>
      <c r="G171" s="553">
        <v>0</v>
      </c>
      <c r="H171" s="553">
        <v>278</v>
      </c>
      <c r="I171" s="552">
        <v>15298</v>
      </c>
      <c r="J171" s="554">
        <f>SUM(C171:H171)</f>
        <v>2855</v>
      </c>
      <c r="K171" s="554">
        <f>SUM(I171:J171)</f>
        <v>18153</v>
      </c>
      <c r="L171" s="555">
        <f>I171/K171</f>
        <v>0.84272572026662262</v>
      </c>
      <c r="M171" s="556">
        <f>J171/K171</f>
        <v>0.1572742797333774</v>
      </c>
      <c r="N171" s="144"/>
      <c r="T171" s="62"/>
    </row>
    <row r="172" spans="1:23" s="17" customFormat="1" ht="36" customHeight="1" x14ac:dyDescent="0.25">
      <c r="B172" s="552" t="s">
        <v>78</v>
      </c>
      <c r="C172" s="558">
        <f>C171/$J$171</f>
        <v>0.15201401050788091</v>
      </c>
      <c r="D172" s="558">
        <f t="shared" ref="D172:H172" si="22">D171/$J$171</f>
        <v>0.65008756567425574</v>
      </c>
      <c r="E172" s="558">
        <f t="shared" si="22"/>
        <v>7.2154115586690021E-2</v>
      </c>
      <c r="F172" s="558">
        <f t="shared" si="22"/>
        <v>2.8371278458844133E-2</v>
      </c>
      <c r="G172" s="558">
        <v>0</v>
      </c>
      <c r="H172" s="558">
        <f t="shared" si="22"/>
        <v>9.7373029772329242E-2</v>
      </c>
      <c r="I172" s="557"/>
      <c r="J172" s="541"/>
      <c r="K172" s="559"/>
      <c r="L172" s="559"/>
      <c r="M172" s="559"/>
      <c r="N172" s="541"/>
      <c r="O172" s="64"/>
      <c r="P172" s="16"/>
      <c r="W172" s="62"/>
    </row>
    <row r="173" spans="1:23" s="17" customFormat="1" ht="15.75" x14ac:dyDescent="0.25">
      <c r="B173" s="56" t="s">
        <v>474</v>
      </c>
      <c r="C173" s="252"/>
      <c r="D173" s="252"/>
      <c r="E173" s="252"/>
      <c r="F173" s="252"/>
      <c r="G173" s="252"/>
      <c r="H173" s="252"/>
      <c r="I173" s="252"/>
      <c r="J173" s="252"/>
      <c r="K173" s="541"/>
      <c r="L173" s="147"/>
      <c r="M173" s="147"/>
      <c r="N173" s="147"/>
      <c r="O173" s="16"/>
      <c r="P173" s="16"/>
    </row>
    <row r="174" spans="1:23" s="17" customFormat="1" x14ac:dyDescent="0.25">
      <c r="B174" s="30"/>
      <c r="C174" s="29"/>
      <c r="D174" s="29"/>
      <c r="E174" s="29"/>
      <c r="F174" s="29"/>
      <c r="G174" s="29"/>
      <c r="H174" s="29"/>
      <c r="I174" s="29"/>
      <c r="J174" s="29"/>
      <c r="K174" s="63"/>
      <c r="L174" s="16"/>
      <c r="M174" s="16"/>
      <c r="N174" s="16"/>
      <c r="O174" s="16"/>
      <c r="P174" s="16"/>
    </row>
    <row r="175" spans="1:23" s="17" customFormat="1" ht="15.75" x14ac:dyDescent="0.25">
      <c r="B175" s="251" t="s">
        <v>644</v>
      </c>
      <c r="C175" s="252"/>
      <c r="D175" s="252"/>
      <c r="E175" s="252"/>
      <c r="F175" s="252"/>
      <c r="G175" s="252"/>
      <c r="H175" s="252"/>
      <c r="I175" s="252"/>
      <c r="J175" s="252"/>
      <c r="K175" s="541"/>
      <c r="L175" s="147"/>
      <c r="M175" s="147"/>
      <c r="N175" s="16"/>
      <c r="O175" s="146" t="s">
        <v>677</v>
      </c>
      <c r="P175" s="16"/>
    </row>
    <row r="176" spans="1:23" s="17" customFormat="1" ht="75.75" x14ac:dyDescent="0.25">
      <c r="B176" s="488" t="s">
        <v>18</v>
      </c>
      <c r="C176" s="495" t="s">
        <v>573</v>
      </c>
      <c r="D176" s="495" t="s">
        <v>574</v>
      </c>
      <c r="E176" s="495" t="s">
        <v>575</v>
      </c>
      <c r="F176" s="495" t="s">
        <v>576</v>
      </c>
      <c r="G176" s="495" t="s">
        <v>577</v>
      </c>
      <c r="H176" s="495" t="s">
        <v>578</v>
      </c>
      <c r="I176" s="542" t="s">
        <v>579</v>
      </c>
      <c r="J176" s="542" t="s">
        <v>580</v>
      </c>
      <c r="K176" s="490" t="s">
        <v>76</v>
      </c>
      <c r="L176" s="490" t="s">
        <v>572</v>
      </c>
      <c r="M176" s="147"/>
      <c r="N176" s="16"/>
      <c r="O176" s="488" t="s">
        <v>18</v>
      </c>
      <c r="P176" s="495" t="s">
        <v>573</v>
      </c>
      <c r="Q176" s="630" t="s">
        <v>676</v>
      </c>
      <c r="R176" s="444" t="s">
        <v>675</v>
      </c>
    </row>
    <row r="177" spans="2:18" s="17" customFormat="1" ht="15.75" x14ac:dyDescent="0.25">
      <c r="B177" s="543" t="s">
        <v>485</v>
      </c>
      <c r="C177" s="544">
        <v>0</v>
      </c>
      <c r="D177" s="544">
        <v>166</v>
      </c>
      <c r="E177" s="544">
        <v>0</v>
      </c>
      <c r="F177" s="544">
        <v>81</v>
      </c>
      <c r="G177" s="544">
        <v>0</v>
      </c>
      <c r="H177" s="544">
        <v>56</v>
      </c>
      <c r="I177" s="545">
        <v>2562</v>
      </c>
      <c r="J177" s="545">
        <f t="shared" ref="J177:J182" si="23">SUM(C177:H177)</f>
        <v>303</v>
      </c>
      <c r="K177" s="546">
        <f t="shared" ref="K177:K183" si="24">SUM(I177:J177)</f>
        <v>2865</v>
      </c>
      <c r="L177" s="547">
        <f>J177/K177</f>
        <v>0.10575916230366492</v>
      </c>
      <c r="M177" s="147"/>
      <c r="N177" s="16"/>
      <c r="O177" s="543" t="s">
        <v>485</v>
      </c>
      <c r="P177" s="544">
        <v>0</v>
      </c>
      <c r="Q177" s="631">
        <v>303</v>
      </c>
      <c r="R177" s="479">
        <v>0</v>
      </c>
    </row>
    <row r="178" spans="2:18" s="17" customFormat="1" ht="30" x14ac:dyDescent="0.25">
      <c r="B178" s="626" t="s">
        <v>486</v>
      </c>
      <c r="C178" s="627">
        <v>0</v>
      </c>
      <c r="D178" s="627">
        <v>0</v>
      </c>
      <c r="E178" s="627">
        <v>0</v>
      </c>
      <c r="F178" s="627">
        <v>0</v>
      </c>
      <c r="G178" s="627">
        <v>0</v>
      </c>
      <c r="H178" s="627">
        <v>0</v>
      </c>
      <c r="I178" s="628">
        <v>0</v>
      </c>
      <c r="J178" s="628">
        <f t="shared" si="23"/>
        <v>0</v>
      </c>
      <c r="K178" s="628">
        <f t="shared" si="24"/>
        <v>0</v>
      </c>
      <c r="L178" s="629">
        <v>0</v>
      </c>
      <c r="M178" s="147"/>
      <c r="N178" s="16"/>
      <c r="O178" s="543" t="s">
        <v>486</v>
      </c>
      <c r="P178" s="544">
        <v>0</v>
      </c>
      <c r="Q178" s="632">
        <v>0</v>
      </c>
      <c r="R178" s="479">
        <v>0</v>
      </c>
    </row>
    <row r="179" spans="2:18" s="17" customFormat="1" ht="15.75" x14ac:dyDescent="0.25">
      <c r="B179" s="543" t="s">
        <v>487</v>
      </c>
      <c r="C179" s="544">
        <v>228</v>
      </c>
      <c r="D179" s="544">
        <v>1199</v>
      </c>
      <c r="E179" s="544">
        <v>153</v>
      </c>
      <c r="F179" s="544">
        <v>0</v>
      </c>
      <c r="G179" s="544">
        <v>0</v>
      </c>
      <c r="H179" s="544">
        <v>115</v>
      </c>
      <c r="I179" s="545">
        <v>8674</v>
      </c>
      <c r="J179" s="545">
        <f t="shared" si="23"/>
        <v>1695</v>
      </c>
      <c r="K179" s="545">
        <f t="shared" si="24"/>
        <v>10369</v>
      </c>
      <c r="L179" s="548">
        <f>J179/K179</f>
        <v>0.16346802970392516</v>
      </c>
      <c r="M179" s="147"/>
      <c r="N179" s="16"/>
      <c r="O179" s="543" t="s">
        <v>487</v>
      </c>
      <c r="P179" s="544">
        <v>228</v>
      </c>
      <c r="Q179" s="632">
        <v>1695</v>
      </c>
      <c r="R179" s="479">
        <f>P179/Q179</f>
        <v>0.13451327433628318</v>
      </c>
    </row>
    <row r="180" spans="2:18" s="17" customFormat="1" ht="15.75" x14ac:dyDescent="0.25">
      <c r="B180" s="543" t="s">
        <v>488</v>
      </c>
      <c r="C180" s="544">
        <v>61</v>
      </c>
      <c r="D180" s="544">
        <v>198</v>
      </c>
      <c r="E180" s="544">
        <v>53</v>
      </c>
      <c r="F180" s="544">
        <v>0</v>
      </c>
      <c r="G180" s="544">
        <v>0</v>
      </c>
      <c r="H180" s="544">
        <v>52</v>
      </c>
      <c r="I180" s="545">
        <v>1910</v>
      </c>
      <c r="J180" s="545">
        <f t="shared" si="23"/>
        <v>364</v>
      </c>
      <c r="K180" s="545">
        <f t="shared" si="24"/>
        <v>2274</v>
      </c>
      <c r="L180" s="548">
        <f>J180/K180</f>
        <v>0.16007036059806509</v>
      </c>
      <c r="M180" s="147"/>
      <c r="N180" s="16"/>
      <c r="O180" s="543" t="s">
        <v>488</v>
      </c>
      <c r="P180" s="544">
        <v>61</v>
      </c>
      <c r="Q180" s="632">
        <v>364</v>
      </c>
      <c r="R180" s="479">
        <f>P180/Q180</f>
        <v>0.16758241758241757</v>
      </c>
    </row>
    <row r="181" spans="2:18" s="17" customFormat="1" ht="15.75" x14ac:dyDescent="0.25">
      <c r="B181" s="543" t="s">
        <v>489</v>
      </c>
      <c r="C181" s="544">
        <v>0</v>
      </c>
      <c r="D181" s="544">
        <v>154</v>
      </c>
      <c r="E181" s="544">
        <v>0</v>
      </c>
      <c r="F181" s="544">
        <v>0</v>
      </c>
      <c r="G181" s="544">
        <v>0</v>
      </c>
      <c r="H181" s="544">
        <v>0</v>
      </c>
      <c r="I181" s="545">
        <v>899</v>
      </c>
      <c r="J181" s="545">
        <f t="shared" si="23"/>
        <v>154</v>
      </c>
      <c r="K181" s="545">
        <f t="shared" si="24"/>
        <v>1053</v>
      </c>
      <c r="L181" s="548">
        <f>J181/K181</f>
        <v>0.14624881291547959</v>
      </c>
      <c r="M181" s="147"/>
      <c r="N181" s="16"/>
      <c r="O181" s="543" t="s">
        <v>489</v>
      </c>
      <c r="P181" s="544">
        <v>0</v>
      </c>
      <c r="Q181" s="632">
        <v>154</v>
      </c>
      <c r="R181" s="479">
        <v>0</v>
      </c>
    </row>
    <row r="182" spans="2:18" s="17" customFormat="1" ht="15.75" x14ac:dyDescent="0.25">
      <c r="B182" s="543" t="s">
        <v>490</v>
      </c>
      <c r="C182" s="544">
        <v>145</v>
      </c>
      <c r="D182" s="544">
        <v>139</v>
      </c>
      <c r="E182" s="544">
        <v>0</v>
      </c>
      <c r="F182" s="544">
        <v>0</v>
      </c>
      <c r="G182" s="544">
        <v>0</v>
      </c>
      <c r="H182" s="544">
        <v>55</v>
      </c>
      <c r="I182" s="545">
        <v>999</v>
      </c>
      <c r="J182" s="545">
        <f t="shared" si="23"/>
        <v>339</v>
      </c>
      <c r="K182" s="545">
        <f t="shared" si="24"/>
        <v>1338</v>
      </c>
      <c r="L182" s="548">
        <f>J182/K182</f>
        <v>0.25336322869955158</v>
      </c>
      <c r="M182" s="147"/>
      <c r="N182" s="16"/>
      <c r="O182" s="543" t="s">
        <v>490</v>
      </c>
      <c r="P182" s="544">
        <v>145</v>
      </c>
      <c r="Q182" s="632">
        <v>339</v>
      </c>
      <c r="R182" s="479">
        <f>P182/Q182</f>
        <v>0.42772861356932151</v>
      </c>
    </row>
    <row r="183" spans="2:18" s="17" customFormat="1" ht="15.75" x14ac:dyDescent="0.25">
      <c r="B183" s="549" t="s">
        <v>569</v>
      </c>
      <c r="C183" s="550">
        <v>434</v>
      </c>
      <c r="D183" s="550">
        <v>1856</v>
      </c>
      <c r="E183" s="550">
        <v>206</v>
      </c>
      <c r="F183" s="550">
        <v>81</v>
      </c>
      <c r="G183" s="550">
        <v>0</v>
      </c>
      <c r="H183" s="551">
        <v>278</v>
      </c>
      <c r="I183" s="545">
        <v>15298</v>
      </c>
      <c r="J183" s="545">
        <f>SUM(C183+D183+E183+F183+H183)</f>
        <v>2855</v>
      </c>
      <c r="K183" s="545">
        <f t="shared" si="24"/>
        <v>18153</v>
      </c>
      <c r="L183" s="548">
        <f>J183/K183</f>
        <v>0.1572742797333774</v>
      </c>
      <c r="M183" s="147"/>
      <c r="N183" s="16"/>
      <c r="O183" s="549" t="s">
        <v>569</v>
      </c>
      <c r="P183" s="550">
        <v>434</v>
      </c>
      <c r="Q183" s="632">
        <v>2855</v>
      </c>
      <c r="R183" s="479">
        <f>P183/Q183</f>
        <v>0.15201401050788091</v>
      </c>
    </row>
    <row r="184" spans="2:18" s="17" customFormat="1" ht="15.75" x14ac:dyDescent="0.25">
      <c r="B184" s="56" t="s">
        <v>474</v>
      </c>
      <c r="C184" s="252"/>
      <c r="D184" s="252"/>
      <c r="E184" s="252"/>
      <c r="F184" s="252"/>
      <c r="G184" s="252"/>
      <c r="H184" s="252"/>
      <c r="I184" s="252"/>
      <c r="J184" s="252"/>
      <c r="K184" s="541"/>
      <c r="L184" s="147"/>
      <c r="M184" s="147"/>
      <c r="N184" s="16"/>
      <c r="O184" s="16"/>
      <c r="P184" s="16"/>
    </row>
    <row r="185" spans="2:18" s="17" customFormat="1" x14ac:dyDescent="0.25">
      <c r="B185" s="30"/>
      <c r="C185" s="29"/>
      <c r="D185" s="29"/>
      <c r="E185" s="29"/>
      <c r="F185" s="29"/>
      <c r="G185" s="29"/>
      <c r="H185" s="29"/>
      <c r="I185" s="29"/>
      <c r="J185" s="29"/>
      <c r="K185" s="63"/>
      <c r="L185" s="16"/>
      <c r="M185" s="16"/>
      <c r="N185" s="16"/>
      <c r="O185" s="16"/>
      <c r="P185" s="16"/>
    </row>
    <row r="186" spans="2:18" s="17" customFormat="1" ht="15.75" x14ac:dyDescent="0.25">
      <c r="B186" s="172" t="s">
        <v>678</v>
      </c>
      <c r="C186" s="13"/>
      <c r="D186" s="13"/>
      <c r="E186" s="13"/>
      <c r="F186" s="13"/>
      <c r="G186" s="13"/>
      <c r="H186" s="13"/>
      <c r="I186" s="13"/>
      <c r="J186"/>
      <c r="K186"/>
      <c r="L186"/>
      <c r="M186"/>
      <c r="N186"/>
      <c r="O186"/>
      <c r="P186" s="16"/>
    </row>
    <row r="187" spans="2:18" s="17" customFormat="1" ht="15.75" x14ac:dyDescent="0.25">
      <c r="B187" s="540" t="s">
        <v>570</v>
      </c>
      <c r="C187" s="540" t="s">
        <v>284</v>
      </c>
      <c r="D187" s="540" t="s">
        <v>285</v>
      </c>
      <c r="E187" s="540" t="s">
        <v>581</v>
      </c>
      <c r="F187" s="13"/>
      <c r="G187" s="13"/>
      <c r="H187" s="13"/>
      <c r="I187" s="13"/>
      <c r="J187"/>
      <c r="K187"/>
      <c r="L187"/>
      <c r="M187"/>
      <c r="N187"/>
      <c r="O187"/>
      <c r="P187" s="16"/>
    </row>
    <row r="188" spans="2:18" s="17" customFormat="1" ht="15.75" x14ac:dyDescent="0.25">
      <c r="B188" s="449" t="s">
        <v>485</v>
      </c>
      <c r="C188" s="372">
        <v>0.38800000000000001</v>
      </c>
      <c r="D188" s="372">
        <v>0.56799999999999995</v>
      </c>
      <c r="E188" s="372">
        <v>4.3999999999999997E-2</v>
      </c>
      <c r="F188" s="13"/>
      <c r="G188" s="13"/>
      <c r="H188" s="13"/>
      <c r="I188" s="13"/>
      <c r="J188"/>
      <c r="K188"/>
      <c r="L188"/>
      <c r="M188"/>
      <c r="N188"/>
      <c r="O188"/>
      <c r="P188" s="16"/>
    </row>
    <row r="189" spans="2:18" s="17" customFormat="1" ht="15.75" x14ac:dyDescent="0.25">
      <c r="B189" s="449" t="s">
        <v>486</v>
      </c>
      <c r="C189" s="372">
        <v>0.63200000000000001</v>
      </c>
      <c r="D189" s="372">
        <v>0.36799999999999999</v>
      </c>
      <c r="E189" s="372">
        <v>0</v>
      </c>
      <c r="F189" s="13"/>
      <c r="G189" s="13"/>
      <c r="H189" s="13"/>
      <c r="I189" s="13"/>
      <c r="J189"/>
      <c r="K189"/>
      <c r="L189"/>
      <c r="M189"/>
      <c r="N189"/>
      <c r="O189"/>
      <c r="P189" s="16"/>
    </row>
    <row r="190" spans="2:18" ht="15.75" x14ac:dyDescent="0.25">
      <c r="B190" s="449" t="s">
        <v>487</v>
      </c>
      <c r="C190" s="372">
        <v>0.27500000000000002</v>
      </c>
      <c r="D190" s="372">
        <v>0.67900000000000005</v>
      </c>
      <c r="E190" s="372">
        <v>4.5999999999999999E-2</v>
      </c>
      <c r="F190" s="13"/>
      <c r="G190" s="13"/>
      <c r="H190" s="13"/>
      <c r="I190" s="13"/>
      <c r="J190"/>
      <c r="K190"/>
      <c r="L190"/>
      <c r="M190"/>
      <c r="N190"/>
      <c r="O190"/>
      <c r="P190" s="17"/>
    </row>
    <row r="191" spans="2:18" ht="15.75" x14ac:dyDescent="0.25">
      <c r="B191" s="449" t="s">
        <v>488</v>
      </c>
      <c r="C191" s="372">
        <v>0.223</v>
      </c>
      <c r="D191" s="372">
        <v>0.72499999999999998</v>
      </c>
      <c r="E191" s="372">
        <v>5.1999999999999998E-2</v>
      </c>
      <c r="F191" s="13"/>
      <c r="G191" s="13"/>
      <c r="H191" s="13"/>
      <c r="I191" s="13"/>
      <c r="J191"/>
      <c r="K191"/>
      <c r="L191"/>
      <c r="M191"/>
      <c r="N191"/>
      <c r="O191"/>
      <c r="P191" s="17"/>
    </row>
    <row r="192" spans="2:18" ht="15.75" x14ac:dyDescent="0.25">
      <c r="B192" s="449" t="s">
        <v>489</v>
      </c>
      <c r="C192" s="372">
        <v>0.249</v>
      </c>
      <c r="D192" s="372">
        <v>0.73299999999999998</v>
      </c>
      <c r="E192" s="372">
        <v>1.7999999999999999E-2</v>
      </c>
      <c r="F192" s="13"/>
      <c r="G192" s="13"/>
      <c r="H192" s="13"/>
      <c r="I192" s="13"/>
      <c r="J192"/>
      <c r="K192"/>
      <c r="L192"/>
      <c r="M192"/>
      <c r="N192"/>
      <c r="O192"/>
    </row>
    <row r="193" spans="1:17" ht="15.75" x14ac:dyDescent="0.25">
      <c r="B193" s="449" t="s">
        <v>490</v>
      </c>
      <c r="C193" s="372">
        <v>0.25600000000000001</v>
      </c>
      <c r="D193" s="372">
        <v>0.69</v>
      </c>
      <c r="E193" s="372">
        <v>5.3999999999999999E-2</v>
      </c>
      <c r="F193" s="13"/>
      <c r="G193" s="13"/>
      <c r="H193" s="13"/>
      <c r="I193" s="13"/>
      <c r="J193"/>
      <c r="K193"/>
      <c r="L193"/>
      <c r="M193"/>
      <c r="N193"/>
      <c r="O193"/>
    </row>
    <row r="194" spans="1:17" ht="15.75" x14ac:dyDescent="0.25">
      <c r="B194" s="449" t="s">
        <v>569</v>
      </c>
      <c r="C194" s="372">
        <v>0.28399999999999997</v>
      </c>
      <c r="D194" s="372">
        <v>0.67100000000000004</v>
      </c>
      <c r="E194" s="372">
        <v>4.3999999999999997E-2</v>
      </c>
      <c r="F194" s="13"/>
      <c r="G194" s="13"/>
      <c r="H194" s="13"/>
      <c r="I194" s="13"/>
      <c r="J194"/>
      <c r="K194"/>
      <c r="L194"/>
      <c r="M194"/>
      <c r="N194"/>
      <c r="O194"/>
    </row>
    <row r="195" spans="1:17" ht="15.75" x14ac:dyDescent="0.25">
      <c r="B195" s="13" t="s">
        <v>582</v>
      </c>
      <c r="C195" s="13"/>
      <c r="D195" s="13"/>
      <c r="E195" s="13"/>
      <c r="F195" s="13"/>
      <c r="G195" s="13"/>
      <c r="H195" s="13"/>
      <c r="I195" s="13"/>
      <c r="J195"/>
      <c r="K195"/>
      <c r="L195"/>
      <c r="M195"/>
      <c r="N195"/>
      <c r="O195"/>
    </row>
    <row r="196" spans="1:17" x14ac:dyDescent="0.25">
      <c r="B196" s="2"/>
      <c r="C196" s="2"/>
      <c r="D196" s="2"/>
      <c r="E196" s="2"/>
      <c r="F196" s="2"/>
      <c r="G196" s="2"/>
      <c r="H196" s="2"/>
      <c r="I196" s="2"/>
      <c r="J196"/>
      <c r="K196"/>
      <c r="L196"/>
      <c r="M196"/>
      <c r="N196"/>
      <c r="O196"/>
    </row>
    <row r="197" spans="1:17" ht="15.75" x14ac:dyDescent="0.25">
      <c r="B197" s="172" t="s">
        <v>646</v>
      </c>
      <c r="C197" s="172"/>
      <c r="D197" s="13"/>
      <c r="E197" s="13"/>
      <c r="F197" s="13"/>
      <c r="G197" s="13"/>
      <c r="H197" s="13"/>
      <c r="I197" s="13"/>
      <c r="J197" s="194"/>
      <c r="K197" s="194"/>
      <c r="L197" s="194"/>
      <c r="M197" s="194"/>
      <c r="N197" s="194"/>
      <c r="O197" s="194"/>
      <c r="P197" s="147"/>
      <c r="Q197" s="147"/>
    </row>
    <row r="198" spans="1:17" ht="75.75" x14ac:dyDescent="0.25">
      <c r="B198" s="444" t="s">
        <v>586</v>
      </c>
      <c r="C198" s="444" t="s">
        <v>587</v>
      </c>
      <c r="D198" s="444" t="s">
        <v>588</v>
      </c>
      <c r="E198" s="444" t="s">
        <v>589</v>
      </c>
      <c r="F198" s="444" t="s">
        <v>590</v>
      </c>
      <c r="G198" s="444" t="s">
        <v>591</v>
      </c>
      <c r="H198" s="444" t="s">
        <v>592</v>
      </c>
      <c r="I198" s="444" t="s">
        <v>593</v>
      </c>
      <c r="J198" s="444" t="s">
        <v>594</v>
      </c>
      <c r="K198" s="444" t="s">
        <v>595</v>
      </c>
      <c r="L198" s="444" t="s">
        <v>596</v>
      </c>
      <c r="M198" s="444" t="s">
        <v>597</v>
      </c>
      <c r="N198" s="444" t="s">
        <v>598</v>
      </c>
      <c r="O198" s="444" t="s">
        <v>599</v>
      </c>
      <c r="P198" s="444" t="s">
        <v>600</v>
      </c>
      <c r="Q198" s="444" t="s">
        <v>601</v>
      </c>
    </row>
    <row r="199" spans="1:17" ht="15.75" x14ac:dyDescent="0.25">
      <c r="B199" s="449" t="s">
        <v>65</v>
      </c>
      <c r="C199" s="372">
        <v>0.14499999999999999</v>
      </c>
      <c r="D199" s="372">
        <v>5.2999999999999999E-2</v>
      </c>
      <c r="E199" s="372">
        <v>8.1000000000000003E-2</v>
      </c>
      <c r="F199" s="372">
        <v>3.3000000000000002E-2</v>
      </c>
      <c r="G199" s="372">
        <v>7.6999999999999999E-2</v>
      </c>
      <c r="H199" s="372">
        <v>3.1E-2</v>
      </c>
      <c r="I199" s="372">
        <v>5.8999999999999997E-2</v>
      </c>
      <c r="J199" s="372">
        <v>2.9000000000000001E-2</v>
      </c>
      <c r="K199" s="372">
        <v>4.7E-2</v>
      </c>
      <c r="L199" s="372">
        <v>5.2999999999999999E-2</v>
      </c>
      <c r="M199" s="372">
        <v>2.5000000000000001E-2</v>
      </c>
      <c r="N199" s="372">
        <v>0.03</v>
      </c>
      <c r="O199" s="372">
        <v>3.4000000000000002E-2</v>
      </c>
      <c r="P199" s="372">
        <v>2.8000000000000001E-2</v>
      </c>
      <c r="Q199" s="372">
        <v>5.8999999999999997E-2</v>
      </c>
    </row>
    <row r="200" spans="1:17" ht="15.75" x14ac:dyDescent="0.25">
      <c r="B200" s="449" t="s">
        <v>485</v>
      </c>
      <c r="C200" s="372">
        <v>5.5E-2</v>
      </c>
      <c r="D200" s="372">
        <v>7.9000000000000001E-2</v>
      </c>
      <c r="E200" s="372">
        <v>5.3999999999999999E-2</v>
      </c>
      <c r="F200" s="372" t="s">
        <v>289</v>
      </c>
      <c r="G200" s="372">
        <v>0.08</v>
      </c>
      <c r="H200" s="372">
        <v>5.3999999999999999E-2</v>
      </c>
      <c r="I200" s="372" t="s">
        <v>289</v>
      </c>
      <c r="J200" s="372" t="s">
        <v>289</v>
      </c>
      <c r="K200" s="372">
        <v>0.14599999999999999</v>
      </c>
      <c r="L200" s="372">
        <v>4.4999999999999998E-2</v>
      </c>
      <c r="M200" s="372">
        <v>8.5000000000000006E-2</v>
      </c>
      <c r="N200" s="372">
        <v>7.5999999999999998E-2</v>
      </c>
      <c r="O200" s="372">
        <v>0.14599999999999999</v>
      </c>
      <c r="P200" s="372" t="s">
        <v>289</v>
      </c>
      <c r="Q200" s="372" t="s">
        <v>289</v>
      </c>
    </row>
    <row r="201" spans="1:17" ht="15.75" x14ac:dyDescent="0.25">
      <c r="B201" s="449" t="s">
        <v>486</v>
      </c>
      <c r="C201" s="372" t="s">
        <v>289</v>
      </c>
      <c r="D201" s="372" t="s">
        <v>289</v>
      </c>
      <c r="E201" s="372" t="s">
        <v>289</v>
      </c>
      <c r="F201" s="372" t="s">
        <v>289</v>
      </c>
      <c r="G201" s="372" t="s">
        <v>289</v>
      </c>
      <c r="H201" s="372" t="s">
        <v>289</v>
      </c>
      <c r="I201" s="372" t="s">
        <v>289</v>
      </c>
      <c r="J201" s="372" t="s">
        <v>289</v>
      </c>
      <c r="K201" s="372" t="s">
        <v>289</v>
      </c>
      <c r="L201" s="372" t="s">
        <v>289</v>
      </c>
      <c r="M201" s="372" t="s">
        <v>289</v>
      </c>
      <c r="N201" s="372" t="s">
        <v>289</v>
      </c>
      <c r="O201" s="372" t="s">
        <v>289</v>
      </c>
      <c r="P201" s="372" t="s">
        <v>289</v>
      </c>
      <c r="Q201" s="372" t="s">
        <v>289</v>
      </c>
    </row>
    <row r="202" spans="1:17" ht="15.75" x14ac:dyDescent="0.25">
      <c r="B202" s="449" t="s">
        <v>487</v>
      </c>
      <c r="C202" s="372">
        <v>0.19600000000000001</v>
      </c>
      <c r="D202" s="372">
        <v>0.05</v>
      </c>
      <c r="E202" s="372">
        <v>8.5999999999999993E-2</v>
      </c>
      <c r="F202" s="372">
        <v>3.5000000000000003E-2</v>
      </c>
      <c r="G202" s="372">
        <v>8.3000000000000004E-2</v>
      </c>
      <c r="H202" s="372">
        <v>2.1999999999999999E-2</v>
      </c>
      <c r="I202" s="372">
        <v>5.2999999999999999E-2</v>
      </c>
      <c r="J202" s="372">
        <v>2.5000000000000001E-2</v>
      </c>
      <c r="K202" s="372">
        <v>3.5999999999999997E-2</v>
      </c>
      <c r="L202" s="372">
        <v>6.4000000000000001E-2</v>
      </c>
      <c r="M202" s="372">
        <v>1.2999999999999999E-2</v>
      </c>
      <c r="N202" s="372">
        <v>2.8000000000000001E-2</v>
      </c>
      <c r="O202" s="372">
        <v>1.7999999999999999E-2</v>
      </c>
      <c r="P202" s="372">
        <v>2.8000000000000001E-2</v>
      </c>
      <c r="Q202" s="372">
        <v>5.2999999999999999E-2</v>
      </c>
    </row>
    <row r="203" spans="1:17" ht="15.75" x14ac:dyDescent="0.25">
      <c r="B203" s="449" t="s">
        <v>488</v>
      </c>
      <c r="C203" s="372">
        <v>7.2999999999999995E-2</v>
      </c>
      <c r="D203" s="372">
        <v>4.3999999999999997E-2</v>
      </c>
      <c r="E203" s="372">
        <v>0.14499999999999999</v>
      </c>
      <c r="F203" s="372">
        <v>2.5999999999999999E-2</v>
      </c>
      <c r="G203" s="372" t="s">
        <v>289</v>
      </c>
      <c r="H203" s="372" t="s">
        <v>289</v>
      </c>
      <c r="I203" s="372">
        <v>9.9000000000000005E-2</v>
      </c>
      <c r="J203" s="372">
        <v>0.122</v>
      </c>
      <c r="K203" s="372">
        <v>2.5999999999999999E-2</v>
      </c>
      <c r="L203" s="372">
        <v>2.9000000000000001E-2</v>
      </c>
      <c r="M203" s="372">
        <v>4.1000000000000002E-2</v>
      </c>
      <c r="N203" s="372" t="s">
        <v>289</v>
      </c>
      <c r="O203" s="372">
        <v>5.8000000000000003E-2</v>
      </c>
      <c r="P203" s="372">
        <v>4.9000000000000002E-2</v>
      </c>
      <c r="Q203" s="372" t="s">
        <v>289</v>
      </c>
    </row>
    <row r="204" spans="1:17" ht="15.75" x14ac:dyDescent="0.25">
      <c r="B204" s="449" t="s">
        <v>489</v>
      </c>
      <c r="C204" s="372" t="s">
        <v>289</v>
      </c>
      <c r="D204" s="372">
        <v>0.11899999999999999</v>
      </c>
      <c r="E204" s="372" t="s">
        <v>289</v>
      </c>
      <c r="F204" s="372">
        <v>0.10299999999999999</v>
      </c>
      <c r="G204" s="372">
        <v>0.13400000000000001</v>
      </c>
      <c r="H204" s="372" t="s">
        <v>289</v>
      </c>
      <c r="I204" s="372">
        <v>4.3999999999999997E-2</v>
      </c>
      <c r="J204" s="372" t="s">
        <v>289</v>
      </c>
      <c r="K204" s="372" t="s">
        <v>289</v>
      </c>
      <c r="L204" s="372" t="s">
        <v>289</v>
      </c>
      <c r="M204" s="372" t="s">
        <v>289</v>
      </c>
      <c r="N204" s="372">
        <v>6.2E-2</v>
      </c>
      <c r="O204" s="372">
        <v>4.8000000000000001E-2</v>
      </c>
      <c r="P204" s="372">
        <v>6.0999999999999999E-2</v>
      </c>
      <c r="Q204" s="372">
        <v>0.186</v>
      </c>
    </row>
    <row r="205" spans="1:17" ht="15.75" x14ac:dyDescent="0.25">
      <c r="B205" s="449" t="s">
        <v>490</v>
      </c>
      <c r="C205" s="372" t="s">
        <v>289</v>
      </c>
      <c r="D205" s="372" t="s">
        <v>289</v>
      </c>
      <c r="E205" s="372" t="s">
        <v>289</v>
      </c>
      <c r="F205" s="372" t="s">
        <v>289</v>
      </c>
      <c r="G205" s="372">
        <v>7.9000000000000001E-2</v>
      </c>
      <c r="H205" s="372">
        <v>0.20599999999999999</v>
      </c>
      <c r="I205" s="372">
        <v>0.126</v>
      </c>
      <c r="J205" s="372" t="s">
        <v>289</v>
      </c>
      <c r="K205" s="372">
        <v>0.13200000000000001</v>
      </c>
      <c r="L205" s="372">
        <v>4.7E-2</v>
      </c>
      <c r="M205" s="372">
        <v>7.9000000000000001E-2</v>
      </c>
      <c r="N205" s="372" t="s">
        <v>289</v>
      </c>
      <c r="O205" s="372" t="s">
        <v>289</v>
      </c>
      <c r="P205" s="372" t="s">
        <v>289</v>
      </c>
      <c r="Q205" s="372">
        <v>0.19500000000000001</v>
      </c>
    </row>
    <row r="206" spans="1:17" ht="15.75" x14ac:dyDescent="0.25">
      <c r="A206" s="48"/>
      <c r="B206" s="48" t="s">
        <v>645</v>
      </c>
      <c r="C206" s="48"/>
      <c r="D206" s="48"/>
      <c r="E206" s="48"/>
      <c r="F206" s="48"/>
      <c r="G206" s="48"/>
    </row>
  </sheetData>
  <mergeCells count="3">
    <mergeCell ref="B1:H1"/>
    <mergeCell ref="B2:H2"/>
    <mergeCell ref="B114:G114"/>
  </mergeCells>
  <conditionalFormatting sqref="C92:H92">
    <cfRule type="iconSet" priority="25">
      <iconSet iconSet="3Signs">
        <cfvo type="percent" val="0"/>
        <cfvo type="percent" val="33"/>
        <cfvo type="percent" val="67"/>
      </iconSet>
    </cfRule>
  </conditionalFormatting>
  <conditionalFormatting sqref="C172:H172">
    <cfRule type="colorScale" priority="18">
      <colorScale>
        <cfvo type="min"/>
        <cfvo type="percentile" val="50"/>
        <cfvo type="max"/>
        <color rgb="FFF8696B"/>
        <color rgb="FFFFEB84"/>
        <color rgb="FF63BE7B"/>
      </colorScale>
    </cfRule>
  </conditionalFormatting>
  <conditionalFormatting sqref="C155:H155">
    <cfRule type="iconSet" priority="17">
      <iconSet>
        <cfvo type="percent" val="0"/>
        <cfvo type="percent" val="33"/>
        <cfvo type="percent" val="67"/>
      </iconSet>
    </cfRule>
  </conditionalFormatting>
  <conditionalFormatting sqref="H125:I125">
    <cfRule type="iconSet" priority="31">
      <iconSet>
        <cfvo type="percent" val="0"/>
        <cfvo type="percent" val="33"/>
        <cfvo type="percent" val="67"/>
      </iconSet>
    </cfRule>
  </conditionalFormatting>
  <conditionalFormatting sqref="I125">
    <cfRule type="iconSet" priority="32">
      <iconSet>
        <cfvo type="percent" val="0"/>
        <cfvo type="percent" val="33"/>
        <cfvo type="percent" val="67"/>
      </iconSet>
    </cfRule>
  </conditionalFormatting>
  <conditionalFormatting sqref="C160:H160">
    <cfRule type="colorScale" priority="33">
      <colorScale>
        <cfvo type="min"/>
        <cfvo type="percentile" val="50"/>
        <cfvo type="max"/>
        <color rgb="FF63BE7B"/>
        <color rgb="FFFFEB84"/>
        <color rgb="FFF8696B"/>
      </colorScale>
    </cfRule>
  </conditionalFormatting>
  <conditionalFormatting sqref="K160:P160">
    <cfRule type="colorScale" priority="34">
      <colorScale>
        <cfvo type="min"/>
        <cfvo type="percentile" val="50"/>
        <cfvo type="max"/>
        <color rgb="FF63BE7B"/>
        <color rgb="FFFFEB84"/>
        <color rgb="FFF8696B"/>
      </colorScale>
    </cfRule>
  </conditionalFormatting>
  <conditionalFormatting sqref="C171:H172">
    <cfRule type="colorScale" priority="35">
      <colorScale>
        <cfvo type="min"/>
        <cfvo type="percentile" val="50"/>
        <cfvo type="max"/>
        <color rgb="FF63BE7B"/>
        <color rgb="FFFFEB84"/>
        <color rgb="FFF8696B"/>
      </colorScale>
    </cfRule>
  </conditionalFormatting>
  <conditionalFormatting sqref="C141:H141">
    <cfRule type="colorScale" priority="14">
      <colorScale>
        <cfvo type="min"/>
        <cfvo type="percentile" val="50"/>
        <cfvo type="max"/>
        <color rgb="FFF8696B"/>
        <color rgb="FFFFEB84"/>
        <color rgb="FF63BE7B"/>
      </colorScale>
    </cfRule>
  </conditionalFormatting>
  <conditionalFormatting sqref="K141:O141">
    <cfRule type="colorScale" priority="13">
      <colorScale>
        <cfvo type="min"/>
        <cfvo type="percentile" val="50"/>
        <cfvo type="max"/>
        <color rgb="FFF8696B"/>
        <color rgb="FFFFEB84"/>
        <color rgb="FF63BE7B"/>
      </colorScale>
    </cfRule>
  </conditionalFormatting>
  <conditionalFormatting sqref="C104:G106">
    <cfRule type="colorScale" priority="43">
      <colorScale>
        <cfvo type="min"/>
        <cfvo type="percentile" val="50"/>
        <cfvo type="max"/>
        <color rgb="FFF8696B"/>
        <color rgb="FFFFEB84"/>
        <color rgb="FF63BE7B"/>
      </colorScale>
    </cfRule>
  </conditionalFormatting>
  <conditionalFormatting sqref="L104:O104">
    <cfRule type="colorScale" priority="44">
      <colorScale>
        <cfvo type="min"/>
        <cfvo type="percentile" val="50"/>
        <cfvo type="max"/>
        <color rgb="FFF8696B"/>
        <color rgb="FFFFEB84"/>
        <color rgb="FF63BE7B"/>
      </colorScale>
    </cfRule>
  </conditionalFormatting>
  <conditionalFormatting sqref="F75:G75">
    <cfRule type="colorScale" priority="4">
      <colorScale>
        <cfvo type="min"/>
        <cfvo type="percentile" val="50"/>
        <cfvo type="max"/>
        <color rgb="FFF8696B"/>
        <color rgb="FFFFEB84"/>
        <color rgb="FF63BE7B"/>
      </colorScale>
    </cfRule>
  </conditionalFormatting>
  <conditionalFormatting sqref="C149:H149">
    <cfRule type="colorScale" priority="3">
      <colorScale>
        <cfvo type="min"/>
        <cfvo type="percentile" val="50"/>
        <cfvo type="max"/>
        <color rgb="FFF8696B"/>
        <color rgb="FFFFEB84"/>
        <color rgb="FF63BE7B"/>
      </colorScale>
    </cfRule>
  </conditionalFormatting>
  <conditionalFormatting sqref="K149:O149">
    <cfRule type="colorScale" priority="2">
      <colorScale>
        <cfvo type="min"/>
        <cfvo type="percentile" val="50"/>
        <cfvo type="max"/>
        <color rgb="FFF8696B"/>
        <color rgb="FFFFEB84"/>
        <color rgb="FF63BE7B"/>
      </colorScale>
    </cfRule>
  </conditionalFormatting>
  <conditionalFormatting sqref="C165:H165">
    <cfRule type="colorScale" priority="1">
      <colorScale>
        <cfvo type="min"/>
        <cfvo type="percentile" val="50"/>
        <cfvo type="max"/>
        <color rgb="FF63BE7B"/>
        <color rgb="FFFFEB84"/>
        <color rgb="FFF8696B"/>
      </colorScale>
    </cfRule>
  </conditionalFormatting>
  <pageMargins left="0.70866141732283472" right="0.70866141732283472" top="0.74803149606299213" bottom="0.74803149606299213" header="0.31496062992125984" footer="0.31496062992125984"/>
  <pageSetup paperSize="9" scale="17"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206"/>
  <sheetViews>
    <sheetView showGridLines="0" topLeftCell="A55" zoomScale="85" zoomScaleNormal="85" workbookViewId="0">
      <selection activeCell="N10" sqref="N10"/>
    </sheetView>
  </sheetViews>
  <sheetFormatPr defaultColWidth="9.140625" defaultRowHeight="15" x14ac:dyDescent="0.25"/>
  <cols>
    <col min="1" max="1" width="4.28515625" style="16" customWidth="1"/>
    <col min="2" max="2" width="26.7109375" style="16" customWidth="1"/>
    <col min="3" max="6" width="15.7109375" style="16" customWidth="1"/>
    <col min="7" max="7" width="21" style="16" customWidth="1"/>
    <col min="8" max="15" width="15.7109375" style="16" customWidth="1"/>
    <col min="16" max="16" width="18.42578125" style="16" customWidth="1"/>
    <col min="17" max="22" width="15.7109375" style="16" customWidth="1"/>
    <col min="23" max="16384" width="9.140625" style="16"/>
  </cols>
  <sheetData>
    <row r="1" spans="1:21" ht="15" customHeight="1" x14ac:dyDescent="0.25">
      <c r="B1" s="775" t="s">
        <v>16</v>
      </c>
      <c r="C1" s="776"/>
      <c r="D1" s="776"/>
      <c r="E1" s="776"/>
      <c r="F1" s="776"/>
      <c r="G1" s="776"/>
      <c r="H1" s="776"/>
      <c r="I1" s="777"/>
    </row>
    <row r="2" spans="1:21" ht="15" customHeight="1" x14ac:dyDescent="0.25">
      <c r="B2" s="778" t="s">
        <v>79</v>
      </c>
      <c r="C2" s="779"/>
      <c r="D2" s="779"/>
      <c r="E2" s="779"/>
      <c r="F2" s="779"/>
      <c r="G2" s="779"/>
      <c r="H2" s="779"/>
      <c r="I2" s="780"/>
    </row>
    <row r="4" spans="1:21" ht="15.75" x14ac:dyDescent="0.25">
      <c r="A4" s="146"/>
      <c r="B4" s="561" t="s">
        <v>662</v>
      </c>
      <c r="C4" s="561"/>
      <c r="D4" s="562"/>
      <c r="F4" s="65"/>
    </row>
    <row r="5" spans="1:21" x14ac:dyDescent="0.25">
      <c r="F5" s="65"/>
    </row>
    <row r="6" spans="1:21" ht="15.75" x14ac:dyDescent="0.25">
      <c r="A6" s="48"/>
      <c r="B6" s="601" t="s">
        <v>80</v>
      </c>
      <c r="C6" s="48"/>
      <c r="D6" s="48"/>
      <c r="E6" s="48"/>
      <c r="F6" s="48"/>
      <c r="G6" s="48"/>
      <c r="H6" s="48"/>
      <c r="I6" s="48"/>
      <c r="J6" s="48"/>
      <c r="K6" s="48"/>
      <c r="L6" s="48"/>
      <c r="M6" s="48"/>
      <c r="N6" s="48"/>
      <c r="O6" s="48"/>
      <c r="P6" s="48"/>
    </row>
    <row r="7" spans="1:21" s="17" customFormat="1" ht="15.75" x14ac:dyDescent="0.25">
      <c r="A7" s="144"/>
      <c r="B7" s="146" t="s">
        <v>652</v>
      </c>
      <c r="C7" s="144"/>
      <c r="D7" s="144"/>
      <c r="E7" s="144"/>
      <c r="F7" s="144"/>
      <c r="G7" s="144"/>
      <c r="H7" s="144"/>
      <c r="I7" s="144"/>
      <c r="J7" s="144"/>
      <c r="K7" s="144"/>
      <c r="L7" s="144"/>
      <c r="M7" s="144"/>
      <c r="N7" s="144"/>
      <c r="O7" s="48"/>
      <c r="P7" s="48"/>
      <c r="Q7" s="16"/>
      <c r="R7" s="16"/>
      <c r="S7" s="16"/>
      <c r="T7" s="16"/>
    </row>
    <row r="8" spans="1:21" s="17" customFormat="1" ht="46.5" customHeight="1" x14ac:dyDescent="0.25">
      <c r="A8" s="144"/>
      <c r="B8" s="454"/>
      <c r="C8" s="450" t="s">
        <v>81</v>
      </c>
      <c r="D8" s="450" t="s">
        <v>82</v>
      </c>
      <c r="E8" s="450" t="s">
        <v>83</v>
      </c>
      <c r="F8" s="450" t="s">
        <v>84</v>
      </c>
      <c r="G8" s="450" t="s">
        <v>85</v>
      </c>
      <c r="H8" s="450" t="s">
        <v>86</v>
      </c>
      <c r="I8" s="450" t="s">
        <v>87</v>
      </c>
      <c r="J8" s="450" t="s">
        <v>88</v>
      </c>
      <c r="K8" s="450" t="s">
        <v>89</v>
      </c>
      <c r="L8" s="450" t="s">
        <v>90</v>
      </c>
      <c r="M8" s="450" t="s">
        <v>91</v>
      </c>
      <c r="N8" s="450" t="s">
        <v>127</v>
      </c>
      <c r="O8" s="450" t="s">
        <v>710</v>
      </c>
      <c r="P8" s="664" t="s">
        <v>512</v>
      </c>
      <c r="Q8" s="664" t="s">
        <v>711</v>
      </c>
      <c r="R8" s="16"/>
      <c r="S8" s="16"/>
      <c r="T8" s="16"/>
    </row>
    <row r="9" spans="1:21" s="17" customFormat="1" ht="14.25" customHeight="1" x14ac:dyDescent="0.25">
      <c r="A9" s="144"/>
      <c r="B9" s="602" t="s">
        <v>92</v>
      </c>
      <c r="C9" s="94">
        <v>55629</v>
      </c>
      <c r="D9" s="94">
        <v>45534</v>
      </c>
      <c r="E9" s="94">
        <v>40027</v>
      </c>
      <c r="F9" s="94">
        <v>36827</v>
      </c>
      <c r="G9" s="94">
        <v>35968</v>
      </c>
      <c r="H9" s="94">
        <v>34970</v>
      </c>
      <c r="I9" s="94">
        <v>34719</v>
      </c>
      <c r="J9" s="94">
        <v>35559</v>
      </c>
      <c r="K9" s="94">
        <v>36778</v>
      </c>
      <c r="L9" s="94">
        <v>37060</v>
      </c>
      <c r="M9" s="94">
        <v>34286</v>
      </c>
      <c r="N9" s="94">
        <v>35230</v>
      </c>
      <c r="O9" s="676" t="s">
        <v>712</v>
      </c>
      <c r="P9" s="416">
        <f>(N9-M9)/N9</f>
        <v>2.6795344876525688E-2</v>
      </c>
      <c r="Q9" s="416" t="s">
        <v>713</v>
      </c>
      <c r="R9" s="16"/>
      <c r="S9" s="16"/>
      <c r="T9" s="16"/>
      <c r="U9" s="66"/>
    </row>
    <row r="10" spans="1:21" s="17" customFormat="1" ht="14.25" customHeight="1" x14ac:dyDescent="0.25">
      <c r="A10" s="144"/>
      <c r="B10" s="602" t="s">
        <v>22</v>
      </c>
      <c r="C10" s="94">
        <v>662</v>
      </c>
      <c r="D10" s="94">
        <v>521</v>
      </c>
      <c r="E10" s="94">
        <v>553</v>
      </c>
      <c r="F10" s="94">
        <v>550</v>
      </c>
      <c r="G10" s="94">
        <v>588</v>
      </c>
      <c r="H10" s="94">
        <v>571</v>
      </c>
      <c r="I10" s="94">
        <v>576</v>
      </c>
      <c r="J10" s="94">
        <v>537</v>
      </c>
      <c r="K10" s="94">
        <v>572</v>
      </c>
      <c r="L10" s="94">
        <v>528</v>
      </c>
      <c r="M10" s="94">
        <v>455</v>
      </c>
      <c r="N10" s="94">
        <v>507</v>
      </c>
      <c r="O10" s="675">
        <v>562</v>
      </c>
      <c r="P10" s="416">
        <f>(N10-M10)/N10</f>
        <v>0.10256410256410256</v>
      </c>
      <c r="Q10" s="416">
        <f>(O10-N10)/O10</f>
        <v>9.7864768683274025E-2</v>
      </c>
      <c r="R10" s="16"/>
      <c r="S10" s="16"/>
      <c r="T10" s="16"/>
      <c r="U10" s="66"/>
    </row>
    <row r="11" spans="1:21" s="17" customFormat="1" ht="15.75" x14ac:dyDescent="0.25">
      <c r="A11" s="144"/>
      <c r="B11" s="48" t="s">
        <v>522</v>
      </c>
      <c r="C11" s="144"/>
      <c r="D11" s="144"/>
      <c r="E11" s="144"/>
      <c r="F11" s="144"/>
      <c r="G11" s="144"/>
      <c r="H11" s="144"/>
      <c r="I11" s="144"/>
      <c r="J11" s="144"/>
      <c r="K11" s="144"/>
      <c r="L11" s="144"/>
      <c r="M11" s="144"/>
      <c r="N11" s="144"/>
      <c r="O11" s="48"/>
      <c r="P11" s="48"/>
      <c r="Q11" s="16"/>
      <c r="R11" s="16"/>
      <c r="S11" s="16"/>
      <c r="T11" s="16"/>
    </row>
    <row r="12" spans="1:21" s="17" customFormat="1" ht="15.75" x14ac:dyDescent="0.25">
      <c r="A12" s="144"/>
      <c r="B12" s="48"/>
      <c r="C12" s="144"/>
      <c r="D12" s="144"/>
      <c r="E12" s="144"/>
      <c r="F12" s="144"/>
      <c r="G12" s="144"/>
      <c r="O12" s="16"/>
      <c r="P12" s="16"/>
      <c r="Q12" s="16"/>
      <c r="R12" s="16"/>
      <c r="S12" s="16"/>
      <c r="T12" s="16"/>
    </row>
    <row r="13" spans="1:21" s="17" customFormat="1" ht="15.75" x14ac:dyDescent="0.25">
      <c r="A13" s="144"/>
      <c r="B13" s="171" t="s">
        <v>653</v>
      </c>
      <c r="C13" s="144"/>
      <c r="D13" s="144"/>
      <c r="E13" s="144"/>
      <c r="F13" s="144"/>
      <c r="G13" s="144"/>
      <c r="O13" s="16"/>
      <c r="P13" s="16"/>
      <c r="Q13" s="16"/>
      <c r="R13" s="16"/>
      <c r="S13" s="16"/>
      <c r="T13" s="16"/>
    </row>
    <row r="14" spans="1:21" s="17" customFormat="1" ht="15.75" x14ac:dyDescent="0.25">
      <c r="A14" s="144"/>
      <c r="B14" s="450"/>
      <c r="C14" s="450" t="s">
        <v>22</v>
      </c>
      <c r="D14" s="450" t="s">
        <v>93</v>
      </c>
      <c r="E14" s="598"/>
      <c r="F14" s="451"/>
      <c r="G14" s="451"/>
      <c r="H14" s="16"/>
      <c r="O14" s="16"/>
      <c r="P14" s="16"/>
      <c r="Q14" s="16"/>
      <c r="R14" s="16"/>
      <c r="S14" s="16"/>
      <c r="T14" s="16"/>
    </row>
    <row r="15" spans="1:21" s="17" customFormat="1" ht="15.75" x14ac:dyDescent="0.25">
      <c r="A15" s="144"/>
      <c r="B15" s="457" t="s">
        <v>94</v>
      </c>
      <c r="C15" s="278">
        <f>L10</f>
        <v>528</v>
      </c>
      <c r="D15" s="278">
        <f>L9</f>
        <v>37060</v>
      </c>
      <c r="E15" s="459"/>
      <c r="F15" s="459"/>
      <c r="G15" s="599"/>
      <c r="H15" s="16"/>
      <c r="O15" s="16"/>
      <c r="P15" s="16"/>
      <c r="Q15" s="16"/>
      <c r="R15" s="16"/>
      <c r="S15" s="16"/>
      <c r="T15" s="16"/>
    </row>
    <row r="16" spans="1:21" s="17" customFormat="1" ht="15.75" x14ac:dyDescent="0.25">
      <c r="A16" s="144"/>
      <c r="B16" s="457" t="s">
        <v>95</v>
      </c>
      <c r="C16" s="278">
        <f>M10</f>
        <v>455</v>
      </c>
      <c r="D16" s="278">
        <f>M9</f>
        <v>34286</v>
      </c>
      <c r="E16" s="459"/>
      <c r="F16" s="459"/>
      <c r="G16" s="599"/>
      <c r="H16" s="16"/>
      <c r="O16" s="16"/>
      <c r="P16" s="16"/>
      <c r="Q16" s="16"/>
      <c r="R16" s="16"/>
      <c r="S16" s="16"/>
      <c r="T16" s="16"/>
    </row>
    <row r="17" spans="1:20" s="17" customFormat="1" ht="15.75" x14ac:dyDescent="0.25">
      <c r="A17" s="144"/>
      <c r="B17" s="457" t="s">
        <v>96</v>
      </c>
      <c r="C17" s="278">
        <f>N10</f>
        <v>507</v>
      </c>
      <c r="D17" s="278">
        <f>N9</f>
        <v>35230</v>
      </c>
      <c r="E17" s="459"/>
      <c r="F17" s="459"/>
      <c r="G17" s="599"/>
      <c r="H17" s="16"/>
      <c r="O17" s="16"/>
      <c r="P17" s="16"/>
      <c r="Q17" s="16"/>
      <c r="R17" s="16"/>
      <c r="S17" s="16"/>
      <c r="T17" s="16"/>
    </row>
    <row r="18" spans="1:20" s="17" customFormat="1" ht="15.75" x14ac:dyDescent="0.25">
      <c r="A18" s="144"/>
      <c r="B18" s="457" t="s">
        <v>97</v>
      </c>
      <c r="C18" s="600">
        <f>(C17-C15)/C17</f>
        <v>-4.142011834319527E-2</v>
      </c>
      <c r="D18" s="600">
        <f>(D17-D15)/D17</f>
        <v>-5.194436559750213E-2</v>
      </c>
      <c r="E18" s="459"/>
      <c r="F18" s="459"/>
      <c r="G18" s="459"/>
      <c r="H18" s="16"/>
      <c r="O18" s="16"/>
      <c r="P18" s="16"/>
      <c r="Q18" s="16"/>
      <c r="R18" s="16"/>
      <c r="S18" s="16"/>
      <c r="T18" s="16"/>
    </row>
    <row r="19" spans="1:20" s="17" customFormat="1" ht="15.75" x14ac:dyDescent="0.25">
      <c r="A19" s="144"/>
      <c r="B19" s="193" t="s">
        <v>513</v>
      </c>
      <c r="C19" s="194"/>
      <c r="D19" s="194"/>
      <c r="E19" s="194"/>
      <c r="F19" s="194"/>
      <c r="G19" s="194"/>
      <c r="H19" s="16"/>
      <c r="O19" s="16"/>
      <c r="P19" s="16"/>
      <c r="Q19" s="16"/>
      <c r="R19" s="16"/>
      <c r="S19" s="16"/>
      <c r="T19" s="16"/>
    </row>
    <row r="20" spans="1:20" ht="15.75" x14ac:dyDescent="0.25">
      <c r="A20" s="147"/>
      <c r="B20" s="147"/>
      <c r="C20" s="147"/>
      <c r="D20" s="147"/>
      <c r="E20" s="147"/>
      <c r="F20" s="147"/>
      <c r="G20" s="147"/>
    </row>
    <row r="21" spans="1:20" ht="15.75" x14ac:dyDescent="0.25">
      <c r="A21" s="147"/>
      <c r="B21" s="146"/>
      <c r="C21" s="144"/>
      <c r="D21" s="144"/>
      <c r="E21" s="144"/>
      <c r="F21" s="144"/>
      <c r="G21" s="146"/>
      <c r="H21" s="17"/>
      <c r="I21" s="17"/>
      <c r="J21" s="17"/>
      <c r="K21" s="17"/>
      <c r="L21" s="42"/>
      <c r="M21" s="17"/>
      <c r="N21" s="17"/>
      <c r="O21" s="17"/>
      <c r="P21" s="17"/>
      <c r="Q21" s="42"/>
      <c r="R21" s="17"/>
      <c r="S21" s="17"/>
      <c r="T21" s="17"/>
    </row>
    <row r="22" spans="1:20" x14ac:dyDescent="0.25">
      <c r="E22" s="67"/>
      <c r="F22" s="67"/>
      <c r="G22" s="67"/>
      <c r="H22" s="67"/>
      <c r="I22" s="67"/>
    </row>
    <row r="23" spans="1:20" ht="15.75" x14ac:dyDescent="0.25">
      <c r="B23" s="146" t="s">
        <v>654</v>
      </c>
      <c r="C23" s="144"/>
      <c r="D23" s="144"/>
      <c r="E23" s="144"/>
      <c r="F23" s="144"/>
      <c r="G23" s="144"/>
      <c r="H23" s="144"/>
      <c r="I23" s="144"/>
      <c r="J23" s="144"/>
      <c r="K23" s="144"/>
      <c r="L23" s="144"/>
    </row>
    <row r="24" spans="1:20" ht="85.5" customHeight="1" x14ac:dyDescent="0.25">
      <c r="B24" s="262"/>
      <c r="C24" s="781" t="s">
        <v>98</v>
      </c>
      <c r="D24" s="782"/>
      <c r="E24" s="781" t="s">
        <v>99</v>
      </c>
      <c r="F24" s="782"/>
      <c r="G24" s="783" t="s">
        <v>100</v>
      </c>
      <c r="H24" s="783" t="s">
        <v>101</v>
      </c>
      <c r="I24" s="783" t="s">
        <v>102</v>
      </c>
      <c r="J24" s="783" t="s">
        <v>103</v>
      </c>
      <c r="K24" s="783" t="s">
        <v>104</v>
      </c>
      <c r="L24" s="783" t="s">
        <v>105</v>
      </c>
      <c r="N24" s="35"/>
    </row>
    <row r="25" spans="1:20" x14ac:dyDescent="0.25">
      <c r="B25" s="450"/>
      <c r="C25" s="450" t="s">
        <v>106</v>
      </c>
      <c r="D25" s="450" t="s">
        <v>107</v>
      </c>
      <c r="E25" s="450" t="s">
        <v>106</v>
      </c>
      <c r="F25" s="450" t="s">
        <v>107</v>
      </c>
      <c r="G25" s="784"/>
      <c r="H25" s="784"/>
      <c r="I25" s="784"/>
      <c r="J25" s="784"/>
      <c r="K25" s="784"/>
      <c r="L25" s="784"/>
    </row>
    <row r="26" spans="1:20" ht="15.75" x14ac:dyDescent="0.25">
      <c r="B26" s="452" t="s">
        <v>92</v>
      </c>
      <c r="C26" s="597">
        <f>27150/35155</f>
        <v>0.77229412601336933</v>
      </c>
      <c r="D26" s="597">
        <f>340/35155</f>
        <v>9.6714549850661358E-3</v>
      </c>
      <c r="E26" s="597">
        <f>1360/35155</f>
        <v>3.8685819940264543E-2</v>
      </c>
      <c r="F26" s="597">
        <f>30/35155</f>
        <v>8.5336367515289431E-4</v>
      </c>
      <c r="G26" s="597">
        <f>1195/35155</f>
        <v>3.3992319726923625E-2</v>
      </c>
      <c r="H26" s="597">
        <f>1505/35155</f>
        <v>4.2810411036836866E-2</v>
      </c>
      <c r="I26" s="597">
        <f>775/35155</f>
        <v>2.2045228274783103E-2</v>
      </c>
      <c r="J26" s="597">
        <f>1145/35155</f>
        <v>3.2570046935002137E-2</v>
      </c>
      <c r="K26" s="597">
        <f>1655/35155</f>
        <v>4.707722941260134E-2</v>
      </c>
      <c r="L26" s="597">
        <f>35155/35155</f>
        <v>1</v>
      </c>
    </row>
    <row r="27" spans="1:20" ht="15.75" x14ac:dyDescent="0.25">
      <c r="B27" s="452" t="s">
        <v>22</v>
      </c>
      <c r="C27" s="597">
        <f>310/505</f>
        <v>0.61386138613861385</v>
      </c>
      <c r="D27" s="597">
        <f>5/505</f>
        <v>9.9009900990099011E-3</v>
      </c>
      <c r="E27" s="597">
        <f>65/505</f>
        <v>0.12871287128712872</v>
      </c>
      <c r="F27" s="597">
        <f>0/505</f>
        <v>0</v>
      </c>
      <c r="G27" s="597">
        <f>40/505</f>
        <v>7.9207920792079209E-2</v>
      </c>
      <c r="H27" s="597">
        <f>40/505</f>
        <v>7.9207920792079209E-2</v>
      </c>
      <c r="I27" s="597">
        <f>5/505</f>
        <v>9.9009900990099011E-3</v>
      </c>
      <c r="J27" s="597">
        <f>5/505</f>
        <v>9.9009900990099011E-3</v>
      </c>
      <c r="K27" s="597">
        <f>35/505</f>
        <v>6.9306930693069313E-2</v>
      </c>
      <c r="L27" s="597">
        <f>505/505</f>
        <v>1</v>
      </c>
    </row>
    <row r="28" spans="1:20" x14ac:dyDescent="0.25">
      <c r="B28" s="68" t="s">
        <v>514</v>
      </c>
      <c r="C28" s="17"/>
      <c r="D28" s="17"/>
      <c r="E28" s="17"/>
      <c r="F28" s="17"/>
      <c r="G28" s="17"/>
      <c r="H28" s="17"/>
      <c r="I28" s="17"/>
      <c r="J28" s="17"/>
      <c r="K28" s="17"/>
      <c r="L28" s="17"/>
    </row>
    <row r="30" spans="1:20" customFormat="1" ht="15.75" x14ac:dyDescent="0.25">
      <c r="B30" s="172" t="s">
        <v>655</v>
      </c>
      <c r="C30" s="194"/>
      <c r="D30" s="194"/>
      <c r="E30" s="194"/>
      <c r="F30" s="194"/>
      <c r="G30" s="194"/>
      <c r="H30" s="194"/>
      <c r="I30" s="194"/>
    </row>
    <row r="31" spans="1:20" ht="45.75" customHeight="1" x14ac:dyDescent="0.25">
      <c r="B31" s="450"/>
      <c r="C31" s="450" t="s">
        <v>108</v>
      </c>
      <c r="D31" s="450" t="s">
        <v>32</v>
      </c>
      <c r="E31" s="450" t="s">
        <v>109</v>
      </c>
      <c r="F31" s="450" t="s">
        <v>110</v>
      </c>
      <c r="G31" s="450" t="s">
        <v>111</v>
      </c>
      <c r="H31" s="450" t="s">
        <v>112</v>
      </c>
      <c r="I31" s="609"/>
    </row>
    <row r="32" spans="1:20" ht="15.75" x14ac:dyDescent="0.25">
      <c r="B32" s="452" t="s">
        <v>22</v>
      </c>
      <c r="C32" s="522">
        <f>81+13</f>
        <v>94</v>
      </c>
      <c r="D32" s="522"/>
      <c r="E32" s="522">
        <v>20</v>
      </c>
      <c r="F32" s="522">
        <v>9</v>
      </c>
      <c r="G32" s="522"/>
      <c r="H32" s="522">
        <f>SUM(C32:G32)</f>
        <v>123</v>
      </c>
      <c r="I32" s="610"/>
    </row>
    <row r="33" spans="2:24" ht="15.75" x14ac:dyDescent="0.25">
      <c r="B33" s="452" t="s">
        <v>113</v>
      </c>
      <c r="C33" s="57">
        <f>C32/$H$32</f>
        <v>0.76422764227642281</v>
      </c>
      <c r="D33" s="57">
        <f t="shared" ref="D33:H33" si="0">D32/$H$32</f>
        <v>0</v>
      </c>
      <c r="E33" s="57">
        <f t="shared" si="0"/>
        <v>0.16260162601626016</v>
      </c>
      <c r="F33" s="57">
        <f t="shared" si="0"/>
        <v>7.3170731707317069E-2</v>
      </c>
      <c r="G33" s="57">
        <f t="shared" si="0"/>
        <v>0</v>
      </c>
      <c r="H33" s="57">
        <f t="shared" si="0"/>
        <v>1</v>
      </c>
      <c r="I33" s="48"/>
    </row>
    <row r="34" spans="2:24" ht="15.75" x14ac:dyDescent="0.25">
      <c r="B34" s="48" t="s">
        <v>114</v>
      </c>
      <c r="C34" s="508"/>
      <c r="D34" s="508"/>
      <c r="E34" s="508"/>
      <c r="F34" s="508"/>
      <c r="G34" s="508"/>
      <c r="H34" s="508"/>
      <c r="I34" s="147"/>
    </row>
    <row r="35" spans="2:24" x14ac:dyDescent="0.25">
      <c r="C35" s="32"/>
      <c r="D35" s="32"/>
      <c r="E35" s="32"/>
      <c r="F35" s="32"/>
      <c r="G35" s="32"/>
      <c r="H35" s="32"/>
    </row>
    <row r="36" spans="2:24" x14ac:dyDescent="0.25">
      <c r="C36" s="32"/>
      <c r="D36" s="32"/>
      <c r="E36" s="32"/>
      <c r="F36" s="32"/>
      <c r="G36" s="32"/>
      <c r="H36" s="32"/>
    </row>
    <row r="37" spans="2:24" ht="15.75" x14ac:dyDescent="0.25">
      <c r="B37" s="171" t="s">
        <v>656</v>
      </c>
      <c r="C37" s="508"/>
      <c r="D37" s="508"/>
      <c r="E37" s="508"/>
      <c r="F37" s="508"/>
      <c r="G37" s="508"/>
      <c r="H37" s="508"/>
      <c r="I37" s="147"/>
      <c r="J37" s="147"/>
      <c r="K37" s="147"/>
      <c r="L37" s="147"/>
      <c r="M37" s="147"/>
      <c r="N37" s="147"/>
      <c r="O37" s="147"/>
      <c r="P37" s="147"/>
      <c r="Q37" s="147"/>
      <c r="R37" s="147"/>
      <c r="S37" s="147"/>
    </row>
    <row r="38" spans="2:24" ht="45.75" x14ac:dyDescent="0.25">
      <c r="B38" s="567" t="s">
        <v>128</v>
      </c>
      <c r="C38" s="568" t="s">
        <v>515</v>
      </c>
      <c r="D38" s="568" t="s">
        <v>516</v>
      </c>
      <c r="E38" s="568" t="s">
        <v>517</v>
      </c>
      <c r="F38" s="568" t="s">
        <v>518</v>
      </c>
      <c r="G38" s="568" t="s">
        <v>519</v>
      </c>
      <c r="H38" s="568" t="s">
        <v>520</v>
      </c>
      <c r="I38" s="568" t="s">
        <v>115</v>
      </c>
      <c r="J38" s="568" t="s">
        <v>111</v>
      </c>
      <c r="K38" s="569" t="s">
        <v>24</v>
      </c>
      <c r="L38" s="147"/>
      <c r="M38" s="147"/>
      <c r="N38" s="147"/>
      <c r="O38" s="147"/>
      <c r="P38" s="147"/>
      <c r="Q38" s="147"/>
      <c r="R38" s="147"/>
      <c r="S38" s="147"/>
    </row>
    <row r="39" spans="2:24" ht="15.75" x14ac:dyDescent="0.25">
      <c r="B39" s="570" t="s">
        <v>92</v>
      </c>
      <c r="C39" s="348">
        <v>5800</v>
      </c>
      <c r="D39" s="348">
        <v>195</v>
      </c>
      <c r="E39" s="348">
        <v>2145</v>
      </c>
      <c r="F39" s="348">
        <v>600</v>
      </c>
      <c r="G39" s="348">
        <v>635</v>
      </c>
      <c r="H39" s="348">
        <v>1270</v>
      </c>
      <c r="I39" s="348">
        <v>110</v>
      </c>
      <c r="J39" s="348">
        <v>3190</v>
      </c>
      <c r="K39" s="571">
        <v>13945</v>
      </c>
      <c r="L39" s="147"/>
      <c r="M39" s="147"/>
      <c r="N39" s="147"/>
      <c r="O39" s="147"/>
      <c r="P39" s="147"/>
      <c r="Q39" s="147"/>
      <c r="R39" s="147"/>
      <c r="S39" s="147"/>
    </row>
    <row r="40" spans="2:24" ht="15.75" x14ac:dyDescent="0.25">
      <c r="B40" s="570" t="s">
        <v>22</v>
      </c>
      <c r="C40" s="348">
        <v>75</v>
      </c>
      <c r="D40" s="348">
        <v>0</v>
      </c>
      <c r="E40" s="348">
        <v>5</v>
      </c>
      <c r="F40" s="348">
        <v>0</v>
      </c>
      <c r="G40" s="348">
        <v>15</v>
      </c>
      <c r="H40" s="348">
        <v>0</v>
      </c>
      <c r="I40" s="348">
        <v>5</v>
      </c>
      <c r="J40" s="348">
        <v>0</v>
      </c>
      <c r="K40" s="571">
        <v>100</v>
      </c>
      <c r="L40" s="147"/>
      <c r="M40" s="147"/>
      <c r="N40" s="147"/>
      <c r="O40" s="147"/>
      <c r="P40" s="147"/>
      <c r="Q40" s="147"/>
      <c r="R40" s="147"/>
      <c r="S40" s="147"/>
    </row>
    <row r="41" spans="2:24" ht="15.75" x14ac:dyDescent="0.25">
      <c r="B41" s="572" t="s">
        <v>116</v>
      </c>
      <c r="C41" s="573">
        <v>0.75</v>
      </c>
      <c r="D41" s="573">
        <v>0</v>
      </c>
      <c r="E41" s="573">
        <v>0.05</v>
      </c>
      <c r="F41" s="573">
        <v>0</v>
      </c>
      <c r="G41" s="573">
        <v>0.15</v>
      </c>
      <c r="H41" s="573">
        <v>0</v>
      </c>
      <c r="I41" s="573">
        <v>0.05</v>
      </c>
      <c r="J41" s="573">
        <v>0</v>
      </c>
      <c r="K41" s="574">
        <v>1</v>
      </c>
      <c r="L41" s="147"/>
      <c r="M41" s="147"/>
      <c r="N41" s="147"/>
      <c r="O41" s="147"/>
      <c r="P41" s="147"/>
      <c r="Q41" s="147"/>
      <c r="R41" s="147"/>
      <c r="S41" s="147"/>
    </row>
    <row r="42" spans="2:24" ht="15.75" x14ac:dyDescent="0.25">
      <c r="B42" s="110" t="s">
        <v>521</v>
      </c>
      <c r="C42" s="575"/>
      <c r="D42" s="575"/>
      <c r="E42" s="575"/>
      <c r="F42" s="575"/>
      <c r="G42" s="575"/>
      <c r="H42" s="575"/>
      <c r="I42" s="575"/>
      <c r="J42" s="575"/>
      <c r="K42" s="575"/>
      <c r="L42" s="194"/>
      <c r="M42" s="147"/>
      <c r="N42" s="147"/>
      <c r="O42" s="147"/>
      <c r="P42" s="147"/>
      <c r="Q42" s="147"/>
      <c r="R42" s="147"/>
      <c r="S42" s="147"/>
    </row>
    <row r="43" spans="2:24" ht="15.75" x14ac:dyDescent="0.25">
      <c r="B43" s="110"/>
      <c r="C43" s="575"/>
      <c r="D43" s="575"/>
      <c r="E43" s="575"/>
      <c r="F43" s="575"/>
      <c r="G43" s="575"/>
      <c r="H43" s="575"/>
      <c r="I43" s="575"/>
      <c r="J43" s="575"/>
      <c r="K43" s="575"/>
      <c r="L43" s="194"/>
      <c r="M43" s="147"/>
      <c r="N43" s="147"/>
      <c r="O43" s="147"/>
      <c r="P43" s="147"/>
      <c r="Q43" s="147"/>
      <c r="R43" s="147"/>
      <c r="S43" s="147"/>
    </row>
    <row r="44" spans="2:24" ht="15.75" x14ac:dyDescent="0.25">
      <c r="B44" s="251" t="s">
        <v>716</v>
      </c>
      <c r="C44" s="563"/>
      <c r="D44" s="563"/>
      <c r="E44" s="563"/>
      <c r="F44" s="563"/>
      <c r="G44" s="563"/>
      <c r="H44" s="563"/>
      <c r="I44" s="563"/>
      <c r="J44" s="563"/>
      <c r="K44" s="563"/>
      <c r="L44" s="194"/>
      <c r="M44" s="147"/>
      <c r="N44" s="147"/>
      <c r="O44" s="147"/>
      <c r="P44" s="147"/>
      <c r="Q44" s="147"/>
      <c r="R44" s="147"/>
      <c r="S44" s="147"/>
    </row>
    <row r="45" spans="2:24" ht="60" customHeight="1" x14ac:dyDescent="0.25">
      <c r="B45" s="785"/>
      <c r="C45" s="787" t="s">
        <v>117</v>
      </c>
      <c r="D45" s="788"/>
      <c r="E45" s="895" t="s">
        <v>118</v>
      </c>
      <c r="F45" s="896"/>
      <c r="G45" s="896"/>
      <c r="H45" s="896"/>
      <c r="I45" s="147"/>
      <c r="J45" s="147"/>
      <c r="K45" s="147"/>
      <c r="L45" s="147"/>
      <c r="M45" s="147"/>
      <c r="N45" s="147"/>
      <c r="O45" s="147"/>
      <c r="P45" s="147"/>
      <c r="Q45" s="147"/>
      <c r="R45" s="147"/>
      <c r="S45" s="147"/>
    </row>
    <row r="46" spans="2:24" ht="45" x14ac:dyDescent="0.25">
      <c r="B46" s="786"/>
      <c r="C46" s="576" t="s">
        <v>119</v>
      </c>
      <c r="D46" s="576" t="s">
        <v>120</v>
      </c>
      <c r="E46" s="576" t="s">
        <v>119</v>
      </c>
      <c r="F46" s="576" t="s">
        <v>120</v>
      </c>
      <c r="G46" s="576" t="s">
        <v>1004</v>
      </c>
      <c r="H46" s="893" t="s">
        <v>121</v>
      </c>
      <c r="I46" s="147"/>
      <c r="J46" s="147"/>
      <c r="K46" s="147"/>
      <c r="L46" s="563"/>
      <c r="M46" s="563"/>
      <c r="N46" s="563"/>
      <c r="O46" s="563"/>
      <c r="P46" s="563"/>
      <c r="Q46" s="563"/>
      <c r="R46" s="144"/>
      <c r="S46" s="144"/>
      <c r="T46" s="17"/>
      <c r="U46" s="17"/>
      <c r="V46" s="17"/>
      <c r="W46" s="17"/>
      <c r="X46" s="17"/>
    </row>
    <row r="47" spans="2:24" ht="15" customHeight="1" x14ac:dyDescent="0.25">
      <c r="B47" s="565" t="s">
        <v>92</v>
      </c>
      <c r="C47" s="577">
        <v>4568378</v>
      </c>
      <c r="D47" s="578">
        <v>1</v>
      </c>
      <c r="E47" s="579">
        <v>13945</v>
      </c>
      <c r="F47" s="289">
        <v>1</v>
      </c>
      <c r="G47" s="580">
        <v>305</v>
      </c>
      <c r="H47" s="894">
        <f>G47/100</f>
        <v>3.05</v>
      </c>
      <c r="I47" s="147"/>
      <c r="J47" s="147"/>
      <c r="K47" s="147"/>
      <c r="L47" s="147"/>
      <c r="M47" s="147"/>
      <c r="N47" s="147"/>
      <c r="O47" s="147"/>
      <c r="P47" s="147"/>
      <c r="Q47" s="147"/>
      <c r="R47" s="147"/>
      <c r="S47" s="147"/>
    </row>
    <row r="48" spans="2:24" ht="15.75" x14ac:dyDescent="0.25">
      <c r="B48" s="565" t="s">
        <v>22</v>
      </c>
      <c r="C48" s="577">
        <v>80469</v>
      </c>
      <c r="D48" s="578">
        <v>0.02</v>
      </c>
      <c r="E48" s="579">
        <v>99</v>
      </c>
      <c r="F48" s="289">
        <v>0.01</v>
      </c>
      <c r="G48" s="580">
        <v>123</v>
      </c>
      <c r="H48" s="894">
        <f>G48/100</f>
        <v>1.23</v>
      </c>
      <c r="I48" s="147"/>
      <c r="J48" s="147"/>
      <c r="K48" s="147"/>
      <c r="L48" s="147"/>
      <c r="M48" s="147"/>
      <c r="N48" s="147"/>
      <c r="O48" s="147"/>
      <c r="P48" s="147"/>
      <c r="Q48" s="147"/>
      <c r="R48" s="147"/>
      <c r="S48" s="147"/>
    </row>
    <row r="49" spans="2:24" ht="15.75" x14ac:dyDescent="0.25">
      <c r="B49" s="158" t="s">
        <v>523</v>
      </c>
      <c r="C49" s="581"/>
      <c r="D49" s="582"/>
      <c r="E49" s="581"/>
      <c r="F49" s="582"/>
      <c r="G49" s="583"/>
      <c r="H49" s="147"/>
      <c r="I49" s="147"/>
      <c r="J49" s="147"/>
      <c r="K49" s="147"/>
      <c r="L49" s="147"/>
      <c r="M49" s="147"/>
      <c r="N49" s="147"/>
      <c r="O49" s="147"/>
      <c r="P49" s="147"/>
      <c r="Q49" s="147"/>
      <c r="R49" s="147"/>
      <c r="S49" s="147"/>
    </row>
    <row r="50" spans="2:24" ht="15.75" x14ac:dyDescent="0.25">
      <c r="B50" s="584"/>
      <c r="C50" s="585"/>
      <c r="D50" s="563"/>
      <c r="E50" s="586"/>
      <c r="F50" s="563"/>
      <c r="G50" s="563"/>
      <c r="H50" s="147"/>
      <c r="I50" s="147"/>
      <c r="J50" s="147"/>
      <c r="K50" s="147"/>
      <c r="L50" s="147"/>
      <c r="M50" s="147"/>
      <c r="N50" s="147"/>
      <c r="O50" s="147"/>
      <c r="P50" s="147"/>
      <c r="Q50" s="147"/>
      <c r="R50" s="147"/>
      <c r="S50" s="147"/>
    </row>
    <row r="51" spans="2:24" ht="15.75" x14ac:dyDescent="0.25">
      <c r="B51" s="251" t="s">
        <v>717</v>
      </c>
      <c r="C51" s="563"/>
      <c r="D51" s="563"/>
      <c r="E51" s="563"/>
      <c r="F51" s="563"/>
      <c r="G51" s="563"/>
      <c r="H51" s="563"/>
      <c r="I51" s="563"/>
      <c r="J51" s="563"/>
      <c r="K51" s="563"/>
      <c r="L51" s="147"/>
      <c r="M51" s="147"/>
      <c r="N51" s="147"/>
      <c r="O51" s="147"/>
      <c r="P51" s="147"/>
      <c r="Q51" s="147"/>
      <c r="R51" s="147"/>
      <c r="S51" s="147"/>
    </row>
    <row r="52" spans="2:24" ht="15.75" x14ac:dyDescent="0.25">
      <c r="B52" s="565"/>
      <c r="C52" s="576" t="s">
        <v>122</v>
      </c>
      <c r="D52" s="576" t="s">
        <v>123</v>
      </c>
      <c r="E52" s="576" t="s">
        <v>124</v>
      </c>
      <c r="F52" s="587"/>
      <c r="G52" s="563"/>
      <c r="H52" s="147"/>
      <c r="I52" s="147"/>
      <c r="J52" s="147"/>
      <c r="K52" s="147"/>
      <c r="L52" s="147"/>
      <c r="M52" s="147"/>
      <c r="N52" s="147"/>
      <c r="O52" s="147"/>
      <c r="P52" s="147"/>
      <c r="Q52" s="147"/>
      <c r="R52" s="147"/>
      <c r="S52" s="147"/>
    </row>
    <row r="53" spans="2:24" ht="15.75" x14ac:dyDescent="0.25">
      <c r="B53" s="565" t="s">
        <v>92</v>
      </c>
      <c r="C53" s="577">
        <v>21589</v>
      </c>
      <c r="D53" s="577">
        <v>18974</v>
      </c>
      <c r="E53" s="577">
        <v>2615</v>
      </c>
      <c r="F53" s="563"/>
      <c r="G53" s="563"/>
      <c r="H53" s="147"/>
      <c r="I53" s="147"/>
      <c r="J53" s="147"/>
      <c r="K53" s="147"/>
      <c r="L53" s="563"/>
      <c r="M53" s="563"/>
      <c r="N53" s="563"/>
      <c r="O53" s="563"/>
      <c r="P53" s="563"/>
      <c r="Q53" s="563"/>
      <c r="R53" s="144"/>
      <c r="S53" s="144"/>
      <c r="T53" s="17"/>
      <c r="U53" s="17"/>
      <c r="V53" s="17"/>
      <c r="W53" s="17"/>
      <c r="X53" s="17"/>
    </row>
    <row r="54" spans="2:24" ht="15.75" x14ac:dyDescent="0.25">
      <c r="B54" s="565" t="s">
        <v>22</v>
      </c>
      <c r="C54" s="588">
        <v>347</v>
      </c>
      <c r="D54" s="588">
        <v>351</v>
      </c>
      <c r="E54" s="588">
        <v>-4</v>
      </c>
      <c r="F54" s="581"/>
      <c r="G54" s="563"/>
      <c r="H54" s="147"/>
      <c r="I54" s="147"/>
      <c r="J54" s="147"/>
      <c r="K54" s="147"/>
      <c r="L54" s="147"/>
      <c r="M54" s="147"/>
      <c r="N54" s="147"/>
      <c r="O54" s="147"/>
      <c r="P54" s="147"/>
      <c r="Q54" s="147"/>
      <c r="R54" s="147"/>
      <c r="S54" s="147"/>
    </row>
    <row r="55" spans="2:24" ht="15.75" x14ac:dyDescent="0.25">
      <c r="B55" s="158" t="s">
        <v>555</v>
      </c>
      <c r="C55" s="581"/>
      <c r="D55" s="582"/>
      <c r="E55" s="581"/>
      <c r="F55" s="582"/>
      <c r="G55" s="583"/>
      <c r="H55" s="147"/>
      <c r="I55" s="147"/>
      <c r="J55" s="147"/>
      <c r="K55" s="147"/>
      <c r="L55" s="147"/>
      <c r="M55" s="147"/>
      <c r="N55" s="147"/>
      <c r="O55" s="147"/>
      <c r="P55" s="147"/>
      <c r="Q55" s="147"/>
      <c r="R55" s="147"/>
      <c r="S55" s="147"/>
    </row>
    <row r="56" spans="2:24" ht="15.75" x14ac:dyDescent="0.25">
      <c r="B56" s="158"/>
      <c r="C56" s="581"/>
      <c r="D56" s="582"/>
      <c r="E56" s="581"/>
      <c r="F56" s="582"/>
      <c r="G56" s="583"/>
      <c r="H56" s="147"/>
      <c r="I56" s="147"/>
      <c r="J56" s="147"/>
      <c r="K56" s="147"/>
      <c r="L56" s="147"/>
      <c r="M56" s="147"/>
      <c r="N56" s="147"/>
      <c r="O56" s="147"/>
      <c r="P56" s="147"/>
      <c r="Q56" s="147"/>
      <c r="R56" s="147"/>
      <c r="S56" s="147"/>
    </row>
    <row r="57" spans="2:24" ht="15.75" x14ac:dyDescent="0.25">
      <c r="B57" s="251" t="s">
        <v>657</v>
      </c>
      <c r="C57" s="563"/>
      <c r="D57" s="563"/>
      <c r="E57" s="563"/>
      <c r="F57" s="563"/>
      <c r="G57" s="563"/>
      <c r="H57" s="563"/>
      <c r="I57" s="563"/>
      <c r="J57" s="563"/>
      <c r="K57" s="251" t="s">
        <v>659</v>
      </c>
      <c r="L57" s="147"/>
      <c r="M57" s="147"/>
      <c r="N57" s="147"/>
      <c r="O57" s="147"/>
      <c r="P57" s="147"/>
      <c r="Q57" s="147"/>
      <c r="R57" s="147"/>
      <c r="S57" s="147"/>
    </row>
    <row r="58" spans="2:24" ht="15.75" x14ac:dyDescent="0.25">
      <c r="B58" s="284"/>
      <c r="C58" s="284">
        <v>0</v>
      </c>
      <c r="D58" s="284">
        <v>1</v>
      </c>
      <c r="E58" s="284">
        <v>2</v>
      </c>
      <c r="F58" s="284">
        <v>3</v>
      </c>
      <c r="G58" s="284">
        <v>4</v>
      </c>
      <c r="H58" s="284" t="s">
        <v>125</v>
      </c>
      <c r="I58" s="284" t="s">
        <v>126</v>
      </c>
      <c r="J58" s="393"/>
      <c r="K58" s="589"/>
      <c r="L58" s="363">
        <v>0</v>
      </c>
      <c r="M58" s="363">
        <v>1</v>
      </c>
      <c r="N58" s="363">
        <v>2</v>
      </c>
      <c r="O58" s="363">
        <v>3</v>
      </c>
      <c r="P58" s="363">
        <v>4</v>
      </c>
      <c r="Q58" s="363" t="s">
        <v>125</v>
      </c>
      <c r="R58" s="363" t="s">
        <v>126</v>
      </c>
      <c r="S58" s="147"/>
    </row>
    <row r="59" spans="2:24" ht="15.75" x14ac:dyDescent="0.25">
      <c r="B59" s="565" t="s">
        <v>92</v>
      </c>
      <c r="C59" s="590">
        <v>9595</v>
      </c>
      <c r="D59" s="590">
        <v>10370</v>
      </c>
      <c r="E59" s="590">
        <v>4705</v>
      </c>
      <c r="F59" s="590">
        <v>1485</v>
      </c>
      <c r="G59" s="590">
        <v>700</v>
      </c>
      <c r="H59" s="590">
        <v>1185</v>
      </c>
      <c r="I59" s="590">
        <v>28045</v>
      </c>
      <c r="J59" s="56"/>
      <c r="K59" s="591" t="s">
        <v>92</v>
      </c>
      <c r="L59" s="592">
        <v>34</v>
      </c>
      <c r="M59" s="592">
        <v>37</v>
      </c>
      <c r="N59" s="592">
        <v>17</v>
      </c>
      <c r="O59" s="592">
        <v>5</v>
      </c>
      <c r="P59" s="592">
        <v>2</v>
      </c>
      <c r="Q59" s="592">
        <v>1</v>
      </c>
      <c r="R59" s="479">
        <v>1</v>
      </c>
      <c r="S59" s="144"/>
      <c r="T59" s="17"/>
      <c r="U59" s="17"/>
      <c r="V59" s="17"/>
      <c r="W59" s="17"/>
      <c r="X59" s="17"/>
    </row>
    <row r="60" spans="2:24" ht="15.75" x14ac:dyDescent="0.25">
      <c r="B60" s="565" t="s">
        <v>22</v>
      </c>
      <c r="C60" s="590">
        <v>65</v>
      </c>
      <c r="D60" s="590">
        <v>215</v>
      </c>
      <c r="E60" s="590">
        <v>75</v>
      </c>
      <c r="F60" s="590">
        <v>25</v>
      </c>
      <c r="G60" s="590">
        <v>10</v>
      </c>
      <c r="H60" s="590">
        <v>5</v>
      </c>
      <c r="I60" s="590">
        <v>395</v>
      </c>
      <c r="J60" s="56"/>
      <c r="K60" s="593" t="s">
        <v>22</v>
      </c>
      <c r="L60" s="594">
        <v>16</v>
      </c>
      <c r="M60" s="594">
        <v>54</v>
      </c>
      <c r="N60" s="594">
        <v>19</v>
      </c>
      <c r="O60" s="594">
        <v>6</v>
      </c>
      <c r="P60" s="594">
        <v>3</v>
      </c>
      <c r="Q60" s="594">
        <v>1</v>
      </c>
      <c r="R60" s="595">
        <v>1</v>
      </c>
      <c r="S60" s="147"/>
    </row>
    <row r="61" spans="2:24" ht="15.75" x14ac:dyDescent="0.25">
      <c r="B61" s="158" t="s">
        <v>556</v>
      </c>
      <c r="C61" s="581"/>
      <c r="D61" s="582"/>
      <c r="E61" s="581"/>
      <c r="F61" s="582"/>
      <c r="G61" s="583"/>
      <c r="H61" s="147"/>
      <c r="I61" s="147"/>
      <c r="J61" s="147"/>
      <c r="K61" s="147"/>
      <c r="L61" s="596"/>
      <c r="M61" s="596"/>
      <c r="N61" s="596"/>
      <c r="O61" s="596"/>
      <c r="P61" s="596"/>
      <c r="Q61" s="596"/>
      <c r="R61" s="147"/>
      <c r="S61" s="147"/>
    </row>
    <row r="62" spans="2:24" ht="15.75" x14ac:dyDescent="0.25">
      <c r="B62" s="158"/>
      <c r="C62" s="581"/>
      <c r="D62" s="582"/>
      <c r="E62" s="581"/>
      <c r="F62" s="582"/>
      <c r="G62" s="583"/>
      <c r="H62" s="147"/>
      <c r="I62" s="147"/>
      <c r="J62" s="147"/>
      <c r="K62" s="147"/>
      <c r="L62" s="596"/>
      <c r="M62" s="596"/>
      <c r="N62" s="596"/>
      <c r="O62" s="596"/>
      <c r="P62" s="596"/>
      <c r="Q62" s="596"/>
      <c r="R62" s="147"/>
      <c r="S62" s="147"/>
    </row>
    <row r="63" spans="2:24" ht="15.75" x14ac:dyDescent="0.25">
      <c r="B63" s="158"/>
      <c r="C63" s="581"/>
      <c r="D63" s="582"/>
      <c r="E63" s="581"/>
      <c r="F63" s="582"/>
      <c r="G63" s="583"/>
      <c r="H63" s="147"/>
      <c r="I63" s="147"/>
      <c r="J63" s="147"/>
      <c r="K63" s="147"/>
      <c r="L63" s="596"/>
      <c r="M63" s="596"/>
      <c r="N63" s="596"/>
      <c r="O63" s="596"/>
      <c r="P63" s="596"/>
      <c r="Q63" s="596"/>
      <c r="R63" s="147"/>
      <c r="S63" s="147"/>
    </row>
    <row r="64" spans="2:24" ht="15.75" x14ac:dyDescent="0.25">
      <c r="B64" s="251" t="s">
        <v>658</v>
      </c>
      <c r="C64" s="563"/>
      <c r="D64" s="563"/>
      <c r="E64" s="563"/>
      <c r="F64" s="563"/>
      <c r="G64" s="563"/>
      <c r="H64" s="563"/>
      <c r="I64" s="563"/>
      <c r="J64" s="70"/>
      <c r="K64" s="70"/>
    </row>
    <row r="65" spans="2:24" ht="45.75" x14ac:dyDescent="0.25">
      <c r="B65" s="284"/>
      <c r="C65" s="564" t="s">
        <v>88</v>
      </c>
      <c r="D65" s="564" t="s">
        <v>89</v>
      </c>
      <c r="E65" s="564" t="s">
        <v>90</v>
      </c>
      <c r="F65" s="564" t="s">
        <v>91</v>
      </c>
      <c r="G65" s="564" t="s">
        <v>127</v>
      </c>
      <c r="H65" s="564" t="s">
        <v>660</v>
      </c>
      <c r="I65" s="564" t="s">
        <v>661</v>
      </c>
      <c r="J65" s="342"/>
      <c r="K65" s="70"/>
    </row>
    <row r="66" spans="2:24" ht="15.75" x14ac:dyDescent="0.25">
      <c r="B66" s="565" t="s">
        <v>92</v>
      </c>
      <c r="C66" s="95">
        <v>175</v>
      </c>
      <c r="D66" s="95">
        <v>183</v>
      </c>
      <c r="E66" s="95">
        <v>187</v>
      </c>
      <c r="F66" s="95">
        <v>204</v>
      </c>
      <c r="G66" s="95">
        <v>207</v>
      </c>
      <c r="H66" s="566">
        <f>(F66-C66)/F66</f>
        <v>0.14215686274509803</v>
      </c>
      <c r="I66" s="566">
        <f>(G66-C66)/G66</f>
        <v>0.15458937198067632</v>
      </c>
      <c r="J66" s="70"/>
      <c r="K66" s="70"/>
      <c r="L66" s="70"/>
      <c r="M66" s="70"/>
      <c r="N66" s="70"/>
      <c r="O66" s="70"/>
      <c r="P66" s="70"/>
      <c r="Q66" s="70"/>
      <c r="R66" s="17"/>
      <c r="S66" s="17"/>
      <c r="T66" s="17"/>
      <c r="U66" s="17"/>
      <c r="V66" s="17"/>
      <c r="W66" s="17"/>
      <c r="X66" s="17"/>
    </row>
    <row r="67" spans="2:24" ht="32.25" customHeight="1" x14ac:dyDescent="0.25">
      <c r="B67" s="565" t="s">
        <v>22</v>
      </c>
      <c r="C67" s="95">
        <v>145</v>
      </c>
      <c r="D67" s="95">
        <v>131</v>
      </c>
      <c r="E67" s="95">
        <v>129</v>
      </c>
      <c r="F67" s="95">
        <v>151</v>
      </c>
      <c r="G67" s="95">
        <v>136</v>
      </c>
      <c r="H67" s="566">
        <f>(F67-C67)/F67</f>
        <v>3.9735099337748346E-2</v>
      </c>
      <c r="I67" s="566">
        <f>(G67-C67)/G67</f>
        <v>-6.6176470588235295E-2</v>
      </c>
      <c r="J67" s="70"/>
      <c r="K67" s="70"/>
      <c r="L67" s="70"/>
      <c r="M67" s="70"/>
      <c r="N67" s="70"/>
      <c r="O67" s="70"/>
      <c r="P67" s="70"/>
      <c r="Q67" s="70"/>
    </row>
    <row r="68" spans="2:24" ht="15.75" x14ac:dyDescent="0.25">
      <c r="B68" s="158" t="s">
        <v>557</v>
      </c>
      <c r="C68" s="147"/>
      <c r="D68" s="147"/>
      <c r="E68" s="147"/>
      <c r="F68" s="147"/>
      <c r="G68" s="147"/>
      <c r="H68" s="147"/>
      <c r="I68" s="147"/>
      <c r="L68" s="70"/>
      <c r="M68" s="70"/>
      <c r="N68" s="70"/>
      <c r="O68" s="70"/>
      <c r="P68" s="70"/>
      <c r="Q68" s="70"/>
    </row>
    <row r="69" spans="2:24" x14ac:dyDescent="0.25">
      <c r="B69" s="68"/>
      <c r="L69" s="70"/>
      <c r="M69" s="70"/>
      <c r="N69" s="70"/>
      <c r="O69" s="70"/>
      <c r="P69" s="70"/>
      <c r="Q69" s="70"/>
    </row>
    <row r="70" spans="2:24" ht="15.75" x14ac:dyDescent="0.25">
      <c r="B70" s="391" t="s">
        <v>666</v>
      </c>
      <c r="C70" s="391"/>
      <c r="D70" s="391"/>
      <c r="E70" s="391"/>
      <c r="F70" s="391"/>
      <c r="G70" s="147"/>
      <c r="L70" s="70"/>
      <c r="M70" s="70"/>
      <c r="N70" s="70"/>
      <c r="O70" s="70"/>
      <c r="P70" s="70"/>
      <c r="Q70" s="70"/>
    </row>
    <row r="71" spans="2:24" ht="120" x14ac:dyDescent="0.25">
      <c r="B71" s="80" t="s">
        <v>27</v>
      </c>
      <c r="C71" s="80" t="s">
        <v>669</v>
      </c>
      <c r="D71" s="80" t="s">
        <v>668</v>
      </c>
      <c r="E71" s="80" t="s">
        <v>670</v>
      </c>
      <c r="F71" s="641"/>
      <c r="G71" s="147"/>
      <c r="L71" s="70"/>
      <c r="M71" s="70"/>
      <c r="N71" s="70"/>
      <c r="O71" s="70"/>
      <c r="P71" s="70"/>
      <c r="Q71" s="70"/>
    </row>
    <row r="72" spans="2:24" ht="15.75" x14ac:dyDescent="0.25">
      <c r="B72" s="81" t="s">
        <v>22</v>
      </c>
      <c r="C72" s="414">
        <v>71</v>
      </c>
      <c r="D72" s="414">
        <v>5</v>
      </c>
      <c r="E72" s="415">
        <v>14.2</v>
      </c>
      <c r="F72" s="642"/>
      <c r="G72" s="640"/>
      <c r="L72" s="70"/>
      <c r="M72" s="70"/>
      <c r="N72" s="70"/>
      <c r="O72" s="70"/>
      <c r="P72" s="70"/>
      <c r="Q72" s="70"/>
    </row>
    <row r="73" spans="2:24" x14ac:dyDescent="0.25">
      <c r="B73" s="158" t="s">
        <v>667</v>
      </c>
      <c r="L73" s="70"/>
      <c r="M73" s="70"/>
      <c r="N73" s="70"/>
      <c r="O73" s="70"/>
      <c r="P73" s="70"/>
      <c r="Q73" s="70"/>
    </row>
    <row r="74" spans="2:24" x14ac:dyDescent="0.25">
      <c r="B74" s="68"/>
      <c r="L74" s="70"/>
      <c r="M74" s="70"/>
      <c r="N74" s="70"/>
      <c r="O74" s="70"/>
      <c r="P74" s="70"/>
      <c r="Q74" s="70"/>
    </row>
    <row r="75" spans="2:24" ht="15.75" x14ac:dyDescent="0.25">
      <c r="B75" s="789" t="s">
        <v>129</v>
      </c>
      <c r="C75" s="789"/>
      <c r="D75" s="789"/>
      <c r="E75" s="789"/>
      <c r="F75" s="789"/>
    </row>
    <row r="77" spans="2:24" x14ac:dyDescent="0.25">
      <c r="P77" s="47"/>
    </row>
    <row r="78" spans="2:24" x14ac:dyDescent="0.25">
      <c r="P78" s="76"/>
    </row>
    <row r="79" spans="2:24" x14ac:dyDescent="0.25">
      <c r="P79" s="47"/>
    </row>
    <row r="80" spans="2:24" x14ac:dyDescent="0.25">
      <c r="P80" s="76"/>
    </row>
    <row r="81" spans="2:16" x14ac:dyDescent="0.25">
      <c r="B81" s="42" t="s">
        <v>130</v>
      </c>
      <c r="P81" s="77"/>
    </row>
    <row r="82" spans="2:16" x14ac:dyDescent="0.25">
      <c r="B82" s="42"/>
      <c r="P82" s="77"/>
    </row>
    <row r="83" spans="2:16" x14ac:dyDescent="0.25">
      <c r="B83" s="42"/>
      <c r="P83" s="77"/>
    </row>
    <row r="84" spans="2:16" x14ac:dyDescent="0.25">
      <c r="B84" s="42"/>
      <c r="P84" s="77"/>
    </row>
    <row r="85" spans="2:16" x14ac:dyDescent="0.25">
      <c r="B85" s="42"/>
      <c r="P85" s="77"/>
    </row>
    <row r="86" spans="2:16" x14ac:dyDescent="0.25">
      <c r="B86" s="42"/>
      <c r="P86" s="77"/>
    </row>
    <row r="87" spans="2:16" x14ac:dyDescent="0.25">
      <c r="B87" s="42"/>
      <c r="P87" s="77"/>
    </row>
    <row r="88" spans="2:16" x14ac:dyDescent="0.25">
      <c r="B88" s="42"/>
      <c r="P88" s="77"/>
    </row>
    <row r="89" spans="2:16" x14ac:dyDescent="0.25">
      <c r="B89" s="42"/>
      <c r="P89" s="77"/>
    </row>
    <row r="90" spans="2:16" x14ac:dyDescent="0.25">
      <c r="B90" s="42"/>
      <c r="P90" s="77"/>
    </row>
    <row r="91" spans="2:16" x14ac:dyDescent="0.25">
      <c r="B91" s="42"/>
      <c r="P91" s="77"/>
    </row>
    <row r="92" spans="2:16" x14ac:dyDescent="0.25">
      <c r="B92" s="42"/>
      <c r="P92" s="77"/>
    </row>
    <row r="93" spans="2:16" x14ac:dyDescent="0.25">
      <c r="B93" s="42"/>
      <c r="P93" s="77"/>
    </row>
    <row r="94" spans="2:16" x14ac:dyDescent="0.25">
      <c r="B94" s="42"/>
      <c r="P94" s="77"/>
    </row>
    <row r="95" spans="2:16" x14ac:dyDescent="0.25">
      <c r="B95" s="42"/>
      <c r="P95" s="77"/>
    </row>
    <row r="96" spans="2:16" x14ac:dyDescent="0.25">
      <c r="B96" s="42"/>
      <c r="P96" s="77"/>
    </row>
    <row r="97" spans="2:16" x14ac:dyDescent="0.25">
      <c r="B97" s="42"/>
      <c r="P97" s="77"/>
    </row>
    <row r="98" spans="2:16" x14ac:dyDescent="0.25">
      <c r="B98" s="42"/>
      <c r="P98" s="77"/>
    </row>
    <row r="99" spans="2:16" x14ac:dyDescent="0.25">
      <c r="B99" s="42"/>
      <c r="P99" s="77"/>
    </row>
    <row r="100" spans="2:16" x14ac:dyDescent="0.25">
      <c r="B100" s="42"/>
      <c r="P100" s="77"/>
    </row>
    <row r="101" spans="2:16" x14ac:dyDescent="0.25">
      <c r="B101" s="42"/>
      <c r="P101" s="77"/>
    </row>
    <row r="102" spans="2:16" x14ac:dyDescent="0.25">
      <c r="B102" s="42"/>
      <c r="P102" s="77"/>
    </row>
    <row r="103" spans="2:16" x14ac:dyDescent="0.25">
      <c r="B103" s="42"/>
      <c r="P103" s="77"/>
    </row>
    <row r="104" spans="2:16" x14ac:dyDescent="0.25">
      <c r="B104" s="42"/>
      <c r="P104" s="77"/>
    </row>
    <row r="105" spans="2:16" x14ac:dyDescent="0.25">
      <c r="B105" s="42"/>
      <c r="P105" s="77"/>
    </row>
    <row r="106" spans="2:16" x14ac:dyDescent="0.25">
      <c r="B106" s="42"/>
      <c r="P106" s="77"/>
    </row>
    <row r="107" spans="2:16" ht="15.75" x14ac:dyDescent="0.25">
      <c r="B107" s="146" t="s">
        <v>687</v>
      </c>
      <c r="C107" s="147"/>
      <c r="D107" s="147"/>
      <c r="I107" s="391"/>
      <c r="J107" s="194"/>
      <c r="K107" s="194"/>
      <c r="L107" s="194"/>
      <c r="M107" s="194"/>
      <c r="N107" s="194"/>
      <c r="P107" s="47"/>
    </row>
    <row r="108" spans="2:16" ht="15.75" x14ac:dyDescent="0.25">
      <c r="B108" s="670"/>
      <c r="C108" s="671"/>
      <c r="D108" s="671"/>
      <c r="E108" s="672"/>
      <c r="F108" s="670"/>
      <c r="G108" s="671"/>
      <c r="H108" s="673"/>
      <c r="I108" s="611"/>
      <c r="J108" s="611"/>
      <c r="K108" s="611"/>
      <c r="L108" s="611"/>
      <c r="M108" s="147"/>
      <c r="N108" s="147"/>
      <c r="P108" s="47"/>
    </row>
    <row r="109" spans="2:16" ht="15.75" x14ac:dyDescent="0.25">
      <c r="B109" s="685" t="s">
        <v>131</v>
      </c>
      <c r="C109" s="685" t="s">
        <v>132</v>
      </c>
      <c r="D109" s="685" t="s">
        <v>680</v>
      </c>
      <c r="E109" s="685" t="s">
        <v>133</v>
      </c>
      <c r="F109" s="685" t="s">
        <v>24</v>
      </c>
      <c r="G109" s="686" t="s">
        <v>681</v>
      </c>
      <c r="H109" s="673"/>
      <c r="I109" s="611"/>
      <c r="J109" s="611"/>
      <c r="K109" s="611"/>
      <c r="L109" s="611"/>
      <c r="M109" s="147"/>
      <c r="N109" s="147"/>
      <c r="P109" s="47"/>
    </row>
    <row r="110" spans="2:16" ht="135" x14ac:dyDescent="0.25">
      <c r="B110" s="687" t="s">
        <v>718</v>
      </c>
      <c r="C110" s="688">
        <v>0</v>
      </c>
      <c r="D110" s="689" t="s">
        <v>719</v>
      </c>
      <c r="E110" s="688" t="s">
        <v>696</v>
      </c>
      <c r="F110" s="688">
        <v>1483</v>
      </c>
      <c r="G110" s="9" t="s">
        <v>697</v>
      </c>
      <c r="H110" s="673"/>
      <c r="I110" s="611"/>
      <c r="J110" s="611"/>
      <c r="K110" s="611"/>
      <c r="L110" s="611"/>
      <c r="M110" s="147"/>
      <c r="N110" s="147"/>
      <c r="P110" s="47"/>
    </row>
    <row r="111" spans="2:16" ht="120" x14ac:dyDescent="0.25">
      <c r="B111" s="687" t="s">
        <v>720</v>
      </c>
      <c r="C111" s="690" t="s">
        <v>682</v>
      </c>
      <c r="D111" s="690">
        <v>198</v>
      </c>
      <c r="E111" s="688" t="s">
        <v>721</v>
      </c>
      <c r="F111" s="688">
        <v>863</v>
      </c>
      <c r="G111" s="687" t="s">
        <v>698</v>
      </c>
      <c r="H111" s="673"/>
      <c r="I111" s="611"/>
      <c r="J111" s="611"/>
      <c r="K111" s="611"/>
      <c r="L111" s="611"/>
      <c r="M111" s="147"/>
      <c r="N111" s="147"/>
      <c r="P111" s="47"/>
    </row>
    <row r="112" spans="2:16" ht="120" x14ac:dyDescent="0.25">
      <c r="B112" s="687" t="s">
        <v>683</v>
      </c>
      <c r="C112" s="690">
        <v>423</v>
      </c>
      <c r="D112" s="690" t="s">
        <v>699</v>
      </c>
      <c r="E112" s="688">
        <v>723</v>
      </c>
      <c r="F112" s="688">
        <v>2446</v>
      </c>
      <c r="G112" s="9" t="s">
        <v>700</v>
      </c>
      <c r="H112" s="673"/>
      <c r="I112" s="611"/>
      <c r="J112" s="611"/>
      <c r="K112" s="611"/>
      <c r="L112" s="611"/>
      <c r="M112" s="147"/>
      <c r="N112" s="147"/>
      <c r="P112" s="47"/>
    </row>
    <row r="113" spans="2:16" ht="105" x14ac:dyDescent="0.25">
      <c r="B113" s="687" t="s">
        <v>701</v>
      </c>
      <c r="C113" s="688">
        <v>0</v>
      </c>
      <c r="D113" s="688" t="s">
        <v>684</v>
      </c>
      <c r="E113" s="688" t="s">
        <v>702</v>
      </c>
      <c r="F113" s="688">
        <v>907</v>
      </c>
      <c r="G113" s="687" t="s">
        <v>703</v>
      </c>
      <c r="H113" s="673"/>
      <c r="I113" s="611"/>
      <c r="J113" s="611"/>
      <c r="K113" s="611"/>
      <c r="L113" s="611"/>
      <c r="M113" s="147"/>
      <c r="N113" s="147"/>
      <c r="P113" s="47"/>
    </row>
    <row r="114" spans="2:16" ht="75" x14ac:dyDescent="0.25">
      <c r="B114" s="687" t="s">
        <v>704</v>
      </c>
      <c r="C114" s="690" t="s">
        <v>685</v>
      </c>
      <c r="D114" s="688">
        <v>0</v>
      </c>
      <c r="E114" s="688" t="s">
        <v>705</v>
      </c>
      <c r="F114" s="688">
        <v>248</v>
      </c>
      <c r="G114" s="687" t="s">
        <v>706</v>
      </c>
      <c r="H114" s="673"/>
      <c r="I114" s="611"/>
      <c r="J114" s="611"/>
      <c r="K114" s="611"/>
      <c r="L114" s="611"/>
      <c r="M114" s="147"/>
      <c r="N114" s="147"/>
      <c r="P114" s="47"/>
    </row>
    <row r="115" spans="2:16" ht="45" x14ac:dyDescent="0.25">
      <c r="B115" s="687" t="s">
        <v>707</v>
      </c>
      <c r="C115" s="690">
        <v>429</v>
      </c>
      <c r="D115" s="688" t="s">
        <v>708</v>
      </c>
      <c r="E115" s="690">
        <v>723</v>
      </c>
      <c r="F115" s="690">
        <v>2818</v>
      </c>
      <c r="G115" s="9" t="s">
        <v>709</v>
      </c>
      <c r="H115" s="674"/>
      <c r="I115" s="612"/>
      <c r="J115" s="613"/>
      <c r="K115" s="613"/>
      <c r="L115" s="613"/>
      <c r="M115" s="147"/>
      <c r="N115" s="147"/>
      <c r="P115" s="47"/>
    </row>
    <row r="116" spans="2:16" ht="15.75" x14ac:dyDescent="0.25">
      <c r="B116" s="13" t="s">
        <v>686</v>
      </c>
      <c r="C116" s="691"/>
      <c r="D116" s="691"/>
      <c r="E116" s="691"/>
      <c r="F116" s="691"/>
      <c r="G116" s="147"/>
      <c r="P116" s="47"/>
    </row>
    <row r="117" spans="2:16" x14ac:dyDescent="0.25">
      <c r="B117" s="2"/>
      <c r="C117" s="2"/>
      <c r="D117" s="2"/>
      <c r="E117" s="2"/>
      <c r="F117" s="2"/>
      <c r="P117" s="47"/>
    </row>
    <row r="118" spans="2:16" ht="15.75" x14ac:dyDescent="0.25">
      <c r="B118" s="391" t="s">
        <v>665</v>
      </c>
      <c r="C118" s="194"/>
      <c r="D118" s="194"/>
      <c r="E118" s="194"/>
      <c r="F118" s="194"/>
      <c r="G118" s="194"/>
      <c r="P118" s="47"/>
    </row>
    <row r="119" spans="2:16" ht="99.75" x14ac:dyDescent="0.25">
      <c r="B119" s="639" t="s">
        <v>612</v>
      </c>
      <c r="C119" s="646" t="s">
        <v>689</v>
      </c>
      <c r="D119" s="647" t="s">
        <v>690</v>
      </c>
      <c r="E119" s="194"/>
      <c r="F119" s="194"/>
      <c r="G119" s="194"/>
      <c r="P119" s="47"/>
    </row>
    <row r="120" spans="2:16" ht="15.75" x14ac:dyDescent="0.25">
      <c r="B120" s="648" t="s">
        <v>22</v>
      </c>
      <c r="C120" s="649">
        <v>7</v>
      </c>
      <c r="D120" s="650">
        <v>25</v>
      </c>
      <c r="E120" s="611"/>
      <c r="F120" s="147"/>
      <c r="G120" s="147"/>
      <c r="P120" s="47"/>
    </row>
    <row r="121" spans="2:16" ht="15.75" x14ac:dyDescent="0.25">
      <c r="B121" s="393" t="s">
        <v>691</v>
      </c>
      <c r="C121" s="147"/>
      <c r="D121" s="147"/>
      <c r="E121" s="147"/>
      <c r="F121" s="147"/>
      <c r="G121" s="147"/>
      <c r="P121" s="47"/>
    </row>
    <row r="122" spans="2:16" ht="15.75" x14ac:dyDescent="0.25">
      <c r="B122" s="393"/>
      <c r="C122" s="147"/>
      <c r="D122" s="147"/>
      <c r="E122" s="147"/>
      <c r="F122" s="147"/>
      <c r="G122" s="147"/>
      <c r="P122" s="47"/>
    </row>
    <row r="123" spans="2:16" ht="15.75" x14ac:dyDescent="0.25">
      <c r="B123" s="790" t="s">
        <v>714</v>
      </c>
      <c r="C123" s="790"/>
      <c r="D123" s="790"/>
      <c r="E123" s="790"/>
      <c r="F123" s="790"/>
      <c r="G123" s="147"/>
      <c r="P123" s="47"/>
    </row>
    <row r="124" spans="2:16" ht="15.75" x14ac:dyDescent="0.25">
      <c r="B124" s="393"/>
      <c r="C124" s="147"/>
      <c r="D124" s="147"/>
      <c r="E124" s="147"/>
      <c r="F124" s="147"/>
      <c r="G124" s="147"/>
      <c r="P124" s="47"/>
    </row>
    <row r="125" spans="2:16" ht="15.75" x14ac:dyDescent="0.25">
      <c r="B125" s="393"/>
      <c r="C125" s="147"/>
      <c r="D125" s="147"/>
      <c r="E125" s="147"/>
      <c r="F125" s="147"/>
      <c r="G125" s="147"/>
      <c r="P125" s="47"/>
    </row>
    <row r="126" spans="2:16" ht="15.75" x14ac:dyDescent="0.25">
      <c r="B126" s="393"/>
      <c r="C126" s="147"/>
      <c r="D126" s="147"/>
      <c r="E126" s="147"/>
      <c r="F126" s="147"/>
      <c r="G126" s="147"/>
      <c r="P126" s="47"/>
    </row>
    <row r="127" spans="2:16" ht="15.75" x14ac:dyDescent="0.25">
      <c r="B127" s="393"/>
      <c r="C127" s="147"/>
      <c r="D127" s="147"/>
      <c r="E127" s="147"/>
      <c r="F127" s="147"/>
      <c r="G127" s="147"/>
      <c r="P127" s="47"/>
    </row>
    <row r="128" spans="2:16" ht="15.75" x14ac:dyDescent="0.25">
      <c r="B128" s="393"/>
      <c r="C128" s="147"/>
      <c r="D128" s="147"/>
      <c r="E128" s="147"/>
      <c r="F128" s="147"/>
      <c r="G128" s="147"/>
      <c r="P128" s="47"/>
    </row>
    <row r="129" spans="2:16" ht="15.75" x14ac:dyDescent="0.25">
      <c r="B129" s="393"/>
      <c r="C129" s="147"/>
      <c r="D129" s="147"/>
      <c r="E129" s="147"/>
      <c r="F129" s="147"/>
      <c r="G129" s="147"/>
      <c r="P129" s="47"/>
    </row>
    <row r="130" spans="2:16" ht="15.75" x14ac:dyDescent="0.25">
      <c r="B130" s="393"/>
      <c r="C130" s="147"/>
      <c r="D130" s="147"/>
      <c r="E130" s="147"/>
      <c r="F130" s="147"/>
      <c r="G130" s="147"/>
      <c r="P130" s="47"/>
    </row>
    <row r="131" spans="2:16" ht="15.75" x14ac:dyDescent="0.25">
      <c r="B131" s="393"/>
      <c r="C131" s="147"/>
      <c r="D131" s="147"/>
      <c r="E131" s="147"/>
      <c r="F131" s="147"/>
      <c r="G131" s="147"/>
      <c r="P131" s="47"/>
    </row>
    <row r="132" spans="2:16" ht="15.75" x14ac:dyDescent="0.25">
      <c r="B132" s="393"/>
      <c r="C132" s="147"/>
      <c r="D132" s="147"/>
      <c r="E132" s="147"/>
      <c r="F132" s="147"/>
      <c r="G132" s="147"/>
      <c r="P132" s="47"/>
    </row>
    <row r="133" spans="2:16" ht="15.75" x14ac:dyDescent="0.25">
      <c r="B133" s="393"/>
      <c r="C133" s="147"/>
      <c r="D133" s="147"/>
      <c r="E133" s="147"/>
      <c r="F133" s="147"/>
      <c r="G133" s="147"/>
      <c r="P133" s="47"/>
    </row>
    <row r="134" spans="2:16" ht="15.75" x14ac:dyDescent="0.25">
      <c r="B134" s="393"/>
      <c r="C134" s="147"/>
      <c r="D134" s="147"/>
      <c r="E134" s="147"/>
      <c r="F134" s="147"/>
      <c r="G134" s="147"/>
      <c r="P134" s="47"/>
    </row>
    <row r="135" spans="2:16" ht="15.75" x14ac:dyDescent="0.25">
      <c r="B135" s="393"/>
      <c r="C135" s="147"/>
      <c r="D135" s="147"/>
      <c r="E135" s="147"/>
      <c r="F135" s="147"/>
      <c r="G135" s="147"/>
      <c r="P135" s="47"/>
    </row>
    <row r="136" spans="2:16" ht="15.75" x14ac:dyDescent="0.25">
      <c r="B136" s="393"/>
      <c r="C136" s="147"/>
      <c r="D136" s="147"/>
      <c r="E136" s="147"/>
      <c r="F136" s="147"/>
      <c r="G136" s="147"/>
      <c r="P136" s="47"/>
    </row>
    <row r="137" spans="2:16" ht="15.75" x14ac:dyDescent="0.25">
      <c r="B137" s="393"/>
      <c r="C137" s="147"/>
      <c r="D137" s="147"/>
      <c r="E137" s="147"/>
      <c r="F137" s="147"/>
      <c r="G137" s="147"/>
      <c r="P137" s="47"/>
    </row>
    <row r="138" spans="2:16" ht="15.75" x14ac:dyDescent="0.25">
      <c r="B138" s="393"/>
      <c r="C138" s="147"/>
      <c r="D138" s="147"/>
      <c r="E138" s="147"/>
      <c r="F138" s="147"/>
      <c r="G138" s="147"/>
      <c r="P138" s="47"/>
    </row>
    <row r="139" spans="2:16" ht="15.75" x14ac:dyDescent="0.25">
      <c r="B139" s="393"/>
      <c r="C139" s="147"/>
      <c r="D139" s="147"/>
      <c r="E139" s="147"/>
      <c r="F139" s="147"/>
      <c r="G139" s="147"/>
      <c r="P139" s="47"/>
    </row>
    <row r="140" spans="2:16" ht="15.75" x14ac:dyDescent="0.25">
      <c r="B140" s="393"/>
      <c r="C140" s="147"/>
      <c r="D140" s="147"/>
      <c r="E140" s="147"/>
      <c r="F140" s="147"/>
      <c r="G140" s="147"/>
      <c r="P140" s="47"/>
    </row>
    <row r="141" spans="2:16" ht="15.75" x14ac:dyDescent="0.25">
      <c r="B141" s="393"/>
      <c r="C141" s="147"/>
      <c r="D141" s="147"/>
      <c r="E141" s="147"/>
      <c r="F141" s="147"/>
      <c r="G141" s="147"/>
      <c r="P141" s="47"/>
    </row>
    <row r="142" spans="2:16" ht="15.75" x14ac:dyDescent="0.25">
      <c r="B142" s="393"/>
      <c r="C142" s="147"/>
      <c r="D142" s="147"/>
      <c r="E142" s="147"/>
      <c r="F142" s="147"/>
      <c r="G142" s="147"/>
      <c r="P142" s="47"/>
    </row>
    <row r="143" spans="2:16" ht="15.75" x14ac:dyDescent="0.25">
      <c r="B143" s="393"/>
      <c r="C143" s="147"/>
      <c r="D143" s="147"/>
      <c r="E143" s="147"/>
      <c r="F143" s="147"/>
      <c r="G143" s="147"/>
      <c r="P143" s="47"/>
    </row>
    <row r="144" spans="2:16" ht="15.75" x14ac:dyDescent="0.25">
      <c r="B144" s="393"/>
      <c r="C144" s="147"/>
      <c r="D144" s="147"/>
      <c r="E144" s="147"/>
      <c r="F144" s="147"/>
      <c r="G144" s="147"/>
      <c r="P144" s="47"/>
    </row>
    <row r="145" spans="2:16" ht="15.75" x14ac:dyDescent="0.25">
      <c r="B145" s="393"/>
      <c r="C145" s="147"/>
      <c r="D145" s="147"/>
      <c r="E145" s="147"/>
      <c r="F145" s="147"/>
      <c r="G145" s="147"/>
      <c r="P145" s="47"/>
    </row>
    <row r="146" spans="2:16" ht="15.75" x14ac:dyDescent="0.25">
      <c r="B146" s="393"/>
      <c r="C146" s="147"/>
      <c r="D146" s="147"/>
      <c r="E146" s="147"/>
      <c r="F146" s="147"/>
      <c r="G146" s="147"/>
      <c r="P146" s="47"/>
    </row>
    <row r="147" spans="2:16" ht="15.75" x14ac:dyDescent="0.25">
      <c r="B147" s="393"/>
      <c r="C147" s="147"/>
      <c r="D147" s="147"/>
      <c r="E147" s="147"/>
      <c r="F147" s="147"/>
      <c r="G147" s="147"/>
      <c r="P147" s="47"/>
    </row>
    <row r="148" spans="2:16" ht="15.75" x14ac:dyDescent="0.25">
      <c r="B148" s="393"/>
      <c r="C148" s="147"/>
      <c r="D148" s="147"/>
      <c r="E148" s="147"/>
      <c r="F148" s="147"/>
      <c r="G148" s="147"/>
      <c r="P148" s="47"/>
    </row>
    <row r="149" spans="2:16" ht="15.75" x14ac:dyDescent="0.25">
      <c r="B149" s="393"/>
      <c r="C149" s="147"/>
      <c r="D149" s="147"/>
      <c r="E149" s="147"/>
      <c r="F149" s="147"/>
      <c r="G149" s="147"/>
      <c r="P149" s="47"/>
    </row>
    <row r="150" spans="2:16" ht="15.75" x14ac:dyDescent="0.25">
      <c r="B150" s="393"/>
      <c r="C150" s="147"/>
      <c r="D150" s="147"/>
      <c r="E150" s="147"/>
      <c r="F150" s="147"/>
      <c r="G150" s="147"/>
      <c r="P150" s="47"/>
    </row>
    <row r="151" spans="2:16" ht="15.75" x14ac:dyDescent="0.25">
      <c r="B151" s="393"/>
      <c r="C151" s="147"/>
      <c r="D151" s="147"/>
      <c r="E151" s="147"/>
      <c r="F151" s="147"/>
      <c r="G151" s="147"/>
      <c r="P151" s="47"/>
    </row>
    <row r="152" spans="2:16" ht="15.75" x14ac:dyDescent="0.25">
      <c r="B152" s="393"/>
      <c r="C152" s="147"/>
      <c r="D152" s="147"/>
      <c r="E152" s="147"/>
      <c r="F152" s="147"/>
      <c r="G152" s="147"/>
      <c r="P152" s="47"/>
    </row>
    <row r="153" spans="2:16" ht="15.75" x14ac:dyDescent="0.25">
      <c r="B153" s="393"/>
      <c r="C153" s="147"/>
      <c r="D153" s="147"/>
      <c r="E153" s="147"/>
      <c r="F153" s="147"/>
      <c r="G153" s="147"/>
      <c r="P153" s="47"/>
    </row>
    <row r="154" spans="2:16" ht="15.75" x14ac:dyDescent="0.25">
      <c r="B154" s="393"/>
      <c r="C154" s="147"/>
      <c r="D154" s="147"/>
      <c r="E154" s="147"/>
      <c r="F154" s="147"/>
      <c r="G154" s="147"/>
      <c r="P154" s="47"/>
    </row>
    <row r="155" spans="2:16" ht="15.75" x14ac:dyDescent="0.25">
      <c r="B155" s="393"/>
      <c r="C155" s="147"/>
      <c r="D155" s="147"/>
      <c r="E155" s="147"/>
      <c r="F155" s="147"/>
      <c r="G155" s="147"/>
      <c r="P155" s="47"/>
    </row>
    <row r="156" spans="2:16" ht="15.75" x14ac:dyDescent="0.25">
      <c r="B156" s="393"/>
      <c r="C156" s="147"/>
      <c r="D156" s="147"/>
      <c r="E156" s="147"/>
      <c r="F156" s="147"/>
      <c r="G156" s="147"/>
      <c r="P156" s="47"/>
    </row>
    <row r="157" spans="2:16" ht="15.75" x14ac:dyDescent="0.25">
      <c r="B157" s="393"/>
      <c r="C157" s="147"/>
      <c r="D157" s="147"/>
      <c r="E157" s="147"/>
      <c r="F157" s="147"/>
      <c r="G157" s="147"/>
      <c r="P157" s="47"/>
    </row>
    <row r="158" spans="2:16" ht="15.75" x14ac:dyDescent="0.25">
      <c r="B158" s="393"/>
      <c r="C158" s="147"/>
      <c r="D158" s="147"/>
      <c r="E158" s="147"/>
      <c r="F158" s="147"/>
      <c r="G158" s="147"/>
      <c r="P158" s="47"/>
    </row>
    <row r="159" spans="2:16" ht="15.75" x14ac:dyDescent="0.25">
      <c r="B159" s="393"/>
      <c r="C159" s="147"/>
      <c r="D159" s="147"/>
      <c r="E159" s="147"/>
      <c r="F159" s="147"/>
      <c r="G159" s="147"/>
      <c r="P159" s="47"/>
    </row>
    <row r="160" spans="2:16" ht="15.75" x14ac:dyDescent="0.25">
      <c r="B160" s="393"/>
      <c r="C160" s="147"/>
      <c r="D160" s="147"/>
      <c r="E160" s="147"/>
      <c r="F160" s="147"/>
      <c r="G160" s="147"/>
      <c r="P160" s="47"/>
    </row>
    <row r="161" spans="2:16" ht="15.75" x14ac:dyDescent="0.25">
      <c r="B161" s="393"/>
      <c r="C161" s="147"/>
      <c r="D161" s="147"/>
      <c r="E161" s="147"/>
      <c r="F161" s="147"/>
      <c r="G161" s="147"/>
      <c r="P161" s="47"/>
    </row>
    <row r="162" spans="2:16" x14ac:dyDescent="0.25">
      <c r="B162" s="790" t="s">
        <v>715</v>
      </c>
      <c r="C162" s="790"/>
      <c r="D162" s="790"/>
      <c r="E162" s="790"/>
      <c r="F162" s="790"/>
      <c r="P162" s="47"/>
    </row>
    <row r="163" spans="2:16" x14ac:dyDescent="0.25">
      <c r="B163" s="78"/>
      <c r="C163" s="78"/>
      <c r="D163" s="78"/>
      <c r="E163" s="78"/>
      <c r="F163" s="78"/>
      <c r="P163" s="47"/>
    </row>
    <row r="164" spans="2:16" x14ac:dyDescent="0.25">
      <c r="B164" s="78"/>
      <c r="C164" s="78"/>
      <c r="D164" s="78"/>
      <c r="E164" s="78"/>
      <c r="F164" s="78"/>
      <c r="P164" s="47"/>
    </row>
    <row r="165" spans="2:16" x14ac:dyDescent="0.25">
      <c r="B165" s="78"/>
      <c r="C165" s="78"/>
      <c r="D165" s="78"/>
      <c r="E165" s="78"/>
      <c r="F165" s="78"/>
      <c r="P165" s="47"/>
    </row>
    <row r="166" spans="2:16" x14ac:dyDescent="0.25">
      <c r="B166" s="78"/>
      <c r="C166" s="78"/>
      <c r="D166" s="78"/>
      <c r="E166" s="78"/>
      <c r="F166" s="78"/>
      <c r="P166" s="47"/>
    </row>
    <row r="167" spans="2:16" x14ac:dyDescent="0.25">
      <c r="B167" s="78"/>
      <c r="C167" s="78"/>
      <c r="D167" s="78"/>
      <c r="E167" s="78"/>
      <c r="F167" s="78"/>
      <c r="P167" s="47"/>
    </row>
    <row r="168" spans="2:16" x14ac:dyDescent="0.25">
      <c r="B168" s="78"/>
      <c r="C168" s="78"/>
      <c r="D168" s="78"/>
      <c r="E168" s="78"/>
      <c r="F168" s="78"/>
      <c r="P168" s="47"/>
    </row>
    <row r="169" spans="2:16" x14ac:dyDescent="0.25">
      <c r="B169" s="78"/>
      <c r="C169" s="78"/>
      <c r="D169" s="78"/>
      <c r="E169" s="78"/>
      <c r="F169" s="78"/>
      <c r="P169" s="47"/>
    </row>
    <row r="170" spans="2:16" x14ac:dyDescent="0.25">
      <c r="B170" s="78"/>
      <c r="C170" s="78"/>
      <c r="D170" s="78"/>
      <c r="E170" s="78"/>
      <c r="F170" s="78"/>
      <c r="P170" s="47"/>
    </row>
    <row r="171" spans="2:16" x14ac:dyDescent="0.25">
      <c r="B171" s="78"/>
      <c r="C171" s="78"/>
      <c r="D171" s="78"/>
      <c r="E171" s="78"/>
      <c r="F171" s="78"/>
      <c r="P171" s="47"/>
    </row>
    <row r="172" spans="2:16" x14ac:dyDescent="0.25">
      <c r="B172" s="78"/>
      <c r="C172" s="78"/>
      <c r="D172" s="78"/>
      <c r="E172" s="78"/>
      <c r="F172" s="78"/>
      <c r="P172" s="47"/>
    </row>
    <row r="173" spans="2:16" x14ac:dyDescent="0.25">
      <c r="B173" s="78"/>
      <c r="C173" s="78"/>
      <c r="D173" s="78"/>
      <c r="E173" s="78"/>
      <c r="F173" s="78"/>
      <c r="P173" s="47"/>
    </row>
    <row r="174" spans="2:16" x14ac:dyDescent="0.25">
      <c r="B174" s="78"/>
      <c r="C174" s="78"/>
      <c r="D174" s="78"/>
      <c r="E174" s="78"/>
      <c r="F174" s="78"/>
      <c r="P174" s="47"/>
    </row>
    <row r="175" spans="2:16" x14ac:dyDescent="0.25">
      <c r="B175" s="78"/>
      <c r="C175" s="78"/>
      <c r="D175" s="78"/>
      <c r="E175" s="78"/>
      <c r="F175" s="78"/>
      <c r="P175" s="47"/>
    </row>
    <row r="176" spans="2:16" x14ac:dyDescent="0.25">
      <c r="B176" s="78"/>
      <c r="C176" s="78"/>
      <c r="D176" s="78"/>
      <c r="E176" s="78"/>
      <c r="F176" s="78"/>
      <c r="P176" s="47"/>
    </row>
    <row r="177" spans="1:16" x14ac:dyDescent="0.25">
      <c r="B177" s="78"/>
      <c r="C177" s="78"/>
      <c r="D177" s="78"/>
      <c r="E177" s="78"/>
      <c r="F177" s="78"/>
      <c r="P177" s="47"/>
    </row>
    <row r="178" spans="1:16" x14ac:dyDescent="0.25">
      <c r="B178" s="78"/>
      <c r="C178" s="78"/>
      <c r="D178" s="78"/>
      <c r="E178" s="78"/>
      <c r="F178" s="78"/>
      <c r="P178" s="47"/>
    </row>
    <row r="179" spans="1:16" x14ac:dyDescent="0.25">
      <c r="B179" s="78"/>
      <c r="C179" s="78"/>
      <c r="D179" s="78"/>
      <c r="E179" s="78"/>
      <c r="F179" s="78"/>
      <c r="P179" s="47"/>
    </row>
    <row r="180" spans="1:16" x14ac:dyDescent="0.25">
      <c r="B180" s="78"/>
      <c r="C180" s="78"/>
      <c r="D180" s="78"/>
      <c r="E180" s="78"/>
      <c r="F180" s="78"/>
      <c r="P180" s="47"/>
    </row>
    <row r="181" spans="1:16" x14ac:dyDescent="0.25">
      <c r="B181" s="78"/>
      <c r="C181" s="78"/>
      <c r="D181" s="78"/>
      <c r="E181" s="78"/>
      <c r="F181" s="78"/>
      <c r="P181" s="47"/>
    </row>
    <row r="182" spans="1:16" x14ac:dyDescent="0.25">
      <c r="B182" s="78"/>
      <c r="C182" s="78"/>
      <c r="D182" s="78"/>
      <c r="E182" s="78"/>
      <c r="F182" s="78"/>
      <c r="P182" s="47"/>
    </row>
    <row r="183" spans="1:16" x14ac:dyDescent="0.25">
      <c r="B183" s="78"/>
      <c r="C183" s="78"/>
      <c r="D183" s="78"/>
      <c r="E183" s="78"/>
      <c r="F183" s="78"/>
      <c r="P183" s="47"/>
    </row>
    <row r="184" spans="1:16" x14ac:dyDescent="0.25">
      <c r="B184" s="78"/>
      <c r="C184" s="78"/>
      <c r="D184" s="78"/>
      <c r="E184" s="78"/>
      <c r="F184" s="78"/>
      <c r="P184" s="47"/>
    </row>
    <row r="185" spans="1:16" x14ac:dyDescent="0.25">
      <c r="B185" s="78"/>
      <c r="C185" s="78"/>
      <c r="D185" s="78"/>
      <c r="E185" s="78"/>
      <c r="F185" s="78"/>
      <c r="P185" s="47"/>
    </row>
    <row r="186" spans="1:16" x14ac:dyDescent="0.25">
      <c r="B186" s="78"/>
      <c r="C186" s="78"/>
      <c r="D186" s="78"/>
      <c r="E186" s="78"/>
      <c r="F186" s="78"/>
    </row>
    <row r="187" spans="1:16" ht="15.75" x14ac:dyDescent="0.25">
      <c r="A187" s="48"/>
      <c r="B187" s="603" t="s">
        <v>663</v>
      </c>
      <c r="C187" s="604"/>
      <c r="D187" s="604"/>
      <c r="E187" s="604"/>
      <c r="F187" s="604"/>
      <c r="G187" s="605" t="s">
        <v>664</v>
      </c>
      <c r="H187" s="48"/>
      <c r="I187" s="48"/>
      <c r="J187" s="48"/>
      <c r="K187" s="48"/>
      <c r="L187" s="48"/>
    </row>
    <row r="188" spans="1:16" ht="30.75" x14ac:dyDescent="0.25">
      <c r="A188" s="48"/>
      <c r="B188" s="678" t="s">
        <v>128</v>
      </c>
      <c r="C188" s="678" t="s">
        <v>134</v>
      </c>
      <c r="D188" s="679">
        <v>20.16</v>
      </c>
      <c r="E188" s="679">
        <v>20.190000000000001</v>
      </c>
      <c r="F188" s="13"/>
      <c r="G188" s="677" t="s">
        <v>128</v>
      </c>
      <c r="H188" s="284" t="s">
        <v>135</v>
      </c>
      <c r="I188" s="284" t="s">
        <v>136</v>
      </c>
      <c r="J188" s="284" t="s">
        <v>137</v>
      </c>
      <c r="K188" s="48"/>
      <c r="L188" s="48"/>
    </row>
    <row r="189" spans="1:16" ht="15.75" x14ac:dyDescent="0.25">
      <c r="A189" s="48"/>
      <c r="B189" s="791" t="s">
        <v>22</v>
      </c>
      <c r="C189" s="457" t="s">
        <v>138</v>
      </c>
      <c r="D189" s="233">
        <v>0</v>
      </c>
      <c r="E189" s="233">
        <v>3</v>
      </c>
      <c r="F189" s="13"/>
      <c r="G189" s="606" t="s">
        <v>139</v>
      </c>
      <c r="H189" s="165">
        <v>76251</v>
      </c>
      <c r="I189" s="165">
        <v>49175</v>
      </c>
      <c r="J189" s="165">
        <v>27076</v>
      </c>
      <c r="K189" s="48"/>
      <c r="L189" s="48"/>
    </row>
    <row r="190" spans="1:16" ht="15.75" x14ac:dyDescent="0.25">
      <c r="A190" s="48"/>
      <c r="B190" s="792"/>
      <c r="C190" s="457" t="s">
        <v>140</v>
      </c>
      <c r="D190" s="233">
        <v>0</v>
      </c>
      <c r="E190" s="233">
        <v>0</v>
      </c>
      <c r="F190" s="13"/>
      <c r="G190" s="164" t="s">
        <v>141</v>
      </c>
      <c r="H190" s="165">
        <v>20343</v>
      </c>
      <c r="I190" s="165">
        <v>7469</v>
      </c>
      <c r="J190" s="165">
        <v>12874</v>
      </c>
      <c r="K190" s="48"/>
      <c r="L190" s="48"/>
    </row>
    <row r="191" spans="1:16" ht="15.75" x14ac:dyDescent="0.25">
      <c r="A191" s="48"/>
      <c r="B191" s="792"/>
      <c r="C191" s="457" t="s">
        <v>142</v>
      </c>
      <c r="D191" s="233">
        <v>0</v>
      </c>
      <c r="E191" s="233">
        <v>0</v>
      </c>
      <c r="F191" s="13"/>
      <c r="G191" s="522" t="s">
        <v>143</v>
      </c>
      <c r="H191" s="349">
        <v>20088</v>
      </c>
      <c r="I191" s="349">
        <v>14712</v>
      </c>
      <c r="J191" s="349">
        <v>5376</v>
      </c>
      <c r="K191" s="48"/>
      <c r="L191" s="48"/>
    </row>
    <row r="192" spans="1:16" ht="15.75" x14ac:dyDescent="0.25">
      <c r="A192" s="48"/>
      <c r="B192" s="793"/>
      <c r="C192" s="457" t="s">
        <v>111</v>
      </c>
      <c r="D192" s="233">
        <v>0</v>
      </c>
      <c r="E192" s="233">
        <v>0</v>
      </c>
      <c r="F192" s="13"/>
      <c r="G192" s="164" t="s">
        <v>144</v>
      </c>
      <c r="H192" s="349">
        <v>10987</v>
      </c>
      <c r="I192" s="349">
        <v>8565</v>
      </c>
      <c r="J192" s="349">
        <v>2422</v>
      </c>
      <c r="K192" s="48"/>
      <c r="L192" s="48"/>
    </row>
    <row r="193" spans="1:12" ht="15.75" x14ac:dyDescent="0.25">
      <c r="A193" s="48"/>
      <c r="B193" s="791" t="s">
        <v>92</v>
      </c>
      <c r="C193" s="457" t="s">
        <v>138</v>
      </c>
      <c r="D193" s="233">
        <v>3</v>
      </c>
      <c r="E193" s="233">
        <v>3</v>
      </c>
      <c r="F193" s="13"/>
      <c r="G193" s="606" t="s">
        <v>145</v>
      </c>
      <c r="H193" s="165">
        <v>7520</v>
      </c>
      <c r="I193" s="165">
        <v>6060</v>
      </c>
      <c r="J193" s="165">
        <v>1460</v>
      </c>
      <c r="K193" s="48"/>
      <c r="L193" s="48"/>
    </row>
    <row r="194" spans="1:12" ht="15.75" x14ac:dyDescent="0.25">
      <c r="A194" s="48"/>
      <c r="B194" s="792"/>
      <c r="C194" s="457" t="s">
        <v>140</v>
      </c>
      <c r="D194" s="233">
        <v>20</v>
      </c>
      <c r="E194" s="233">
        <v>17</v>
      </c>
      <c r="F194" s="13"/>
      <c r="G194" s="522" t="s">
        <v>146</v>
      </c>
      <c r="H194" s="607">
        <v>17313</v>
      </c>
      <c r="I194" s="607">
        <v>12369</v>
      </c>
      <c r="J194" s="607">
        <v>4944</v>
      </c>
      <c r="K194" s="48"/>
      <c r="L194" s="48"/>
    </row>
    <row r="195" spans="1:12" ht="15.75" x14ac:dyDescent="0.25">
      <c r="A195" s="48"/>
      <c r="B195" s="792"/>
      <c r="C195" s="457" t="s">
        <v>142</v>
      </c>
      <c r="D195" s="233">
        <v>4</v>
      </c>
      <c r="E195" s="233">
        <v>4</v>
      </c>
      <c r="F195" s="13"/>
      <c r="G195" s="48"/>
      <c r="H195" s="48"/>
      <c r="I195" s="48"/>
      <c r="J195" s="48"/>
      <c r="K195" s="48"/>
      <c r="L195" s="48"/>
    </row>
    <row r="196" spans="1:12" ht="15.75" x14ac:dyDescent="0.25">
      <c r="A196" s="48"/>
      <c r="B196" s="793"/>
      <c r="C196" s="457" t="s">
        <v>111</v>
      </c>
      <c r="D196" s="233">
        <v>5</v>
      </c>
      <c r="E196" s="233">
        <v>8</v>
      </c>
      <c r="F196" s="13"/>
      <c r="G196" s="48"/>
      <c r="H196" s="48"/>
      <c r="I196" s="48"/>
      <c r="J196" s="48"/>
      <c r="K196" s="48"/>
      <c r="L196" s="48"/>
    </row>
    <row r="197" spans="1:12" ht="15.75" x14ac:dyDescent="0.25">
      <c r="A197" s="48"/>
      <c r="B197" s="193" t="s">
        <v>147</v>
      </c>
      <c r="C197" s="13"/>
      <c r="D197" s="13"/>
      <c r="E197" s="13"/>
      <c r="F197" s="48"/>
      <c r="G197" s="48"/>
      <c r="H197" s="48"/>
      <c r="I197" s="48"/>
      <c r="J197" s="48"/>
      <c r="K197" s="48"/>
      <c r="L197" s="48"/>
    </row>
    <row r="198" spans="1:12" ht="15.75" x14ac:dyDescent="0.25">
      <c r="A198" s="48"/>
      <c r="B198" s="48"/>
      <c r="C198" s="48"/>
      <c r="D198" s="48"/>
      <c r="E198" s="48"/>
      <c r="F198" s="48"/>
      <c r="G198" s="48"/>
      <c r="H198" s="48"/>
      <c r="I198" s="48"/>
      <c r="J198" s="48"/>
      <c r="K198" s="48"/>
      <c r="L198" s="48"/>
    </row>
    <row r="199" spans="1:12" ht="15.75" x14ac:dyDescent="0.25">
      <c r="A199" s="48"/>
      <c r="B199" s="146" t="s">
        <v>148</v>
      </c>
      <c r="C199" s="48"/>
      <c r="D199" s="48"/>
      <c r="E199" s="48"/>
      <c r="F199" s="48"/>
      <c r="G199" s="48"/>
      <c r="H199" s="48"/>
      <c r="I199" s="48"/>
      <c r="J199" s="48"/>
      <c r="K199" s="48"/>
      <c r="L199" s="48"/>
    </row>
    <row r="200" spans="1:12" ht="15.75" x14ac:dyDescent="0.25">
      <c r="A200" s="48"/>
      <c r="B200" s="608" t="s">
        <v>149</v>
      </c>
      <c r="C200" s="48"/>
      <c r="D200" s="48"/>
      <c r="E200" s="48"/>
      <c r="F200" s="48"/>
      <c r="G200" s="48"/>
      <c r="H200" s="48"/>
      <c r="I200" s="48"/>
      <c r="J200" s="48"/>
      <c r="K200" s="48"/>
      <c r="L200" s="48"/>
    </row>
    <row r="201" spans="1:12" ht="15.75" x14ac:dyDescent="0.25">
      <c r="A201" s="48"/>
      <c r="B201" s="608"/>
      <c r="C201" s="48"/>
      <c r="D201" s="48"/>
      <c r="E201" s="48"/>
      <c r="F201" s="48"/>
      <c r="G201" s="48"/>
      <c r="H201" s="48"/>
      <c r="I201" s="48"/>
      <c r="J201" s="48"/>
      <c r="K201" s="48"/>
      <c r="L201" s="48"/>
    </row>
    <row r="202" spans="1:12" ht="15.75" x14ac:dyDescent="0.25">
      <c r="A202" s="48"/>
      <c r="B202" s="171" t="s">
        <v>150</v>
      </c>
      <c r="C202" s="48"/>
      <c r="D202" s="48"/>
      <c r="E202" s="48"/>
      <c r="F202" s="48"/>
      <c r="G202" s="48"/>
      <c r="H202" s="48"/>
      <c r="I202" s="48"/>
      <c r="J202" s="48"/>
      <c r="K202" s="48"/>
      <c r="L202" s="48"/>
    </row>
    <row r="203" spans="1:12" ht="15.75" x14ac:dyDescent="0.25">
      <c r="A203" s="48"/>
      <c r="B203" s="608" t="s">
        <v>151</v>
      </c>
      <c r="C203" s="48"/>
      <c r="D203" s="48"/>
      <c r="E203" s="48"/>
      <c r="F203" s="48"/>
      <c r="G203" s="48"/>
      <c r="H203" s="48"/>
      <c r="I203" s="48"/>
      <c r="J203" s="48"/>
      <c r="K203" s="48"/>
      <c r="L203" s="48"/>
    </row>
    <row r="204" spans="1:12" ht="15.75" x14ac:dyDescent="0.25">
      <c r="A204" s="48"/>
      <c r="B204" s="608" t="s">
        <v>152</v>
      </c>
      <c r="C204" s="48"/>
      <c r="D204" s="48"/>
      <c r="E204" s="48"/>
      <c r="F204" s="48"/>
      <c r="G204" s="48"/>
      <c r="H204" s="48"/>
      <c r="I204" s="48"/>
      <c r="J204" s="48"/>
      <c r="K204" s="48"/>
      <c r="L204" s="48"/>
    </row>
    <row r="205" spans="1:12" ht="15.75" x14ac:dyDescent="0.25">
      <c r="A205" s="48"/>
      <c r="B205" s="645" t="s">
        <v>688</v>
      </c>
      <c r="C205" s="48"/>
      <c r="D205" s="48"/>
      <c r="E205" s="48"/>
      <c r="F205" s="48"/>
      <c r="G205" s="48"/>
      <c r="H205" s="48"/>
      <c r="I205" s="48"/>
      <c r="J205" s="48"/>
      <c r="K205" s="48"/>
      <c r="L205" s="48"/>
    </row>
    <row r="206" spans="1:12" ht="15.75" x14ac:dyDescent="0.25">
      <c r="A206" s="48"/>
      <c r="B206" s="48"/>
      <c r="C206" s="48"/>
      <c r="D206" s="48"/>
      <c r="E206" s="48"/>
      <c r="F206" s="48"/>
      <c r="G206" s="48"/>
      <c r="H206" s="48"/>
      <c r="I206" s="48"/>
      <c r="J206" s="48"/>
      <c r="K206" s="48"/>
      <c r="L206" s="48"/>
    </row>
  </sheetData>
  <mergeCells count="18">
    <mergeCell ref="B75:F75"/>
    <mergeCell ref="B162:F162"/>
    <mergeCell ref="J24:J25"/>
    <mergeCell ref="B193:B196"/>
    <mergeCell ref="B189:B192"/>
    <mergeCell ref="B123:F123"/>
    <mergeCell ref="E45:H45"/>
    <mergeCell ref="K24:K25"/>
    <mergeCell ref="L24:L25"/>
    <mergeCell ref="B45:B46"/>
    <mergeCell ref="C45:D45"/>
    <mergeCell ref="B1:I1"/>
    <mergeCell ref="B2:I2"/>
    <mergeCell ref="C24:D24"/>
    <mergeCell ref="E24:F24"/>
    <mergeCell ref="G24:G25"/>
    <mergeCell ref="H24:H25"/>
    <mergeCell ref="I24:I25"/>
  </mergeCells>
  <phoneticPr fontId="33" type="noConversion"/>
  <conditionalFormatting sqref="C33:H33">
    <cfRule type="iconSet" priority="7">
      <iconSet>
        <cfvo type="percent" val="0"/>
        <cfvo type="percent" val="33"/>
        <cfvo type="percent" val="67"/>
      </iconSet>
    </cfRule>
  </conditionalFormatting>
  <conditionalFormatting sqref="F66:G67">
    <cfRule type="colorScale" priority="29">
      <colorScale>
        <cfvo type="min"/>
        <cfvo type="percentile" val="50"/>
        <cfvo type="max"/>
        <color rgb="FF63BE7B"/>
        <color rgb="FFFFEB84"/>
        <color rgb="FFF8696B"/>
      </colorScale>
    </cfRule>
  </conditionalFormatting>
  <conditionalFormatting sqref="C18:D18">
    <cfRule type="colorScale" priority="6">
      <colorScale>
        <cfvo type="min"/>
        <cfvo type="percentile" val="50"/>
        <cfvo type="max"/>
        <color rgb="FF63BE7B"/>
        <color rgb="FFFFEB84"/>
        <color rgb="FFF8696B"/>
      </colorScale>
    </cfRule>
  </conditionalFormatting>
  <conditionalFormatting sqref="O9:O10">
    <cfRule type="colorScale" priority="5">
      <colorScale>
        <cfvo type="min"/>
        <cfvo type="percentile" val="50"/>
        <cfvo type="max"/>
        <color rgb="FF63BE7B"/>
        <color rgb="FFFFEB84"/>
        <color rgb="FFF8696B"/>
      </colorScale>
    </cfRule>
  </conditionalFormatting>
  <conditionalFormatting sqref="H66:I67">
    <cfRule type="colorScale" priority="4">
      <colorScale>
        <cfvo type="min"/>
        <cfvo type="percentile" val="50"/>
        <cfvo type="max"/>
        <color rgb="FF63BE7B"/>
        <color rgb="FFFFEB84"/>
        <color rgb="FFF8696B"/>
      </colorScale>
    </cfRule>
  </conditionalFormatting>
  <conditionalFormatting sqref="P9:P10">
    <cfRule type="colorScale" priority="2">
      <colorScale>
        <cfvo type="min"/>
        <cfvo type="percentile" val="50"/>
        <cfvo type="max"/>
        <color rgb="FF63BE7B"/>
        <color rgb="FFFFEB84"/>
        <color rgb="FFF8696B"/>
      </colorScale>
    </cfRule>
  </conditionalFormatting>
  <conditionalFormatting sqref="Q9:Q10">
    <cfRule type="colorScale" priority="1">
      <colorScale>
        <cfvo type="min"/>
        <cfvo type="percentile" val="50"/>
        <cfvo type="max"/>
        <color rgb="FF63BE7B"/>
        <color rgb="FFFFEB84"/>
        <color rgb="FFF8696B"/>
      </colorScale>
    </cfRule>
  </conditionalFormatting>
  <hyperlinks>
    <hyperlink ref="B203" r:id="rId1" xr:uid="{00000000-0004-0000-0200-000003000000}"/>
    <hyperlink ref="B204" r:id="rId2" xr:uid="{00000000-0004-0000-0200-000002000000}"/>
    <hyperlink ref="B200" r:id="rId3" display="https://www.scotlandscensus.gov.uk/webapi/jsf/tableView/tableView.xhtml" xr:uid="{00000000-0004-0000-0200-000001000000}"/>
    <hyperlink ref="B6" r:id="rId4" xr:uid="{00000000-0004-0000-0200-000000000000}"/>
  </hyperlinks>
  <pageMargins left="0.7" right="0.7" top="0.75" bottom="0.75" header="0.3" footer="0.3"/>
  <pageSetup paperSize="9" orientation="portrait" r:id="rId5"/>
  <drawing r:id="rId6"/>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BQ206"/>
  <sheetViews>
    <sheetView showGridLines="0" topLeftCell="A82" zoomScaleNormal="100" workbookViewId="0">
      <selection activeCell="E70" sqref="E70"/>
    </sheetView>
  </sheetViews>
  <sheetFormatPr defaultColWidth="9.140625" defaultRowHeight="15" x14ac:dyDescent="0.25"/>
  <cols>
    <col min="1" max="1" width="6" style="16" customWidth="1"/>
    <col min="2" max="2" width="21" style="16" customWidth="1"/>
    <col min="3" max="3" width="15.7109375" style="16" customWidth="1"/>
    <col min="4" max="4" width="20.85546875" style="16" customWidth="1"/>
    <col min="5" max="13" width="15.7109375" style="16" customWidth="1"/>
    <col min="14" max="14" width="21.28515625" style="16" customWidth="1"/>
    <col min="15" max="16" width="15.7109375" style="16" customWidth="1"/>
    <col min="17" max="17" width="25.42578125" style="16" customWidth="1"/>
    <col min="18" max="34" width="15.7109375" style="16" customWidth="1"/>
    <col min="35" max="16384" width="9.140625" style="16"/>
  </cols>
  <sheetData>
    <row r="1" spans="2:15" ht="15" customHeight="1" x14ac:dyDescent="0.25">
      <c r="B1" s="747" t="s">
        <v>16</v>
      </c>
      <c r="C1" s="747"/>
      <c r="D1" s="747"/>
      <c r="E1" s="747"/>
      <c r="F1" s="747"/>
      <c r="G1" s="747"/>
      <c r="H1" s="747"/>
      <c r="I1" s="747"/>
      <c r="J1" s="147"/>
      <c r="K1" s="147"/>
      <c r="L1" s="147"/>
      <c r="M1" s="147"/>
      <c r="N1" s="147"/>
      <c r="O1" s="147"/>
    </row>
    <row r="2" spans="2:15" ht="15" customHeight="1" x14ac:dyDescent="0.25">
      <c r="B2" s="806" t="s">
        <v>153</v>
      </c>
      <c r="C2" s="806"/>
      <c r="D2" s="806"/>
      <c r="E2" s="806"/>
      <c r="F2" s="806"/>
      <c r="G2" s="806"/>
      <c r="H2" s="806"/>
      <c r="I2" s="806"/>
      <c r="J2" s="147"/>
      <c r="K2" s="147"/>
      <c r="L2" s="147"/>
      <c r="M2" s="147"/>
      <c r="N2" s="147"/>
      <c r="O2" s="147"/>
    </row>
    <row r="3" spans="2:15" ht="15.75" x14ac:dyDescent="0.25">
      <c r="B3" s="147"/>
      <c r="C3" s="147"/>
      <c r="D3" s="147"/>
      <c r="E3" s="147"/>
      <c r="F3" s="147"/>
      <c r="G3" s="147"/>
      <c r="H3" s="147"/>
      <c r="I3" s="147"/>
      <c r="J3" s="147"/>
      <c r="K3" s="147"/>
      <c r="L3" s="147"/>
      <c r="M3" s="147"/>
      <c r="N3" s="147"/>
      <c r="O3" s="147"/>
    </row>
    <row r="4" spans="2:15" ht="15.75" x14ac:dyDescent="0.25">
      <c r="B4" s="789" t="s">
        <v>154</v>
      </c>
      <c r="C4" s="789"/>
      <c r="D4" s="789"/>
      <c r="E4" s="789"/>
      <c r="F4" s="789"/>
      <c r="G4" s="147"/>
      <c r="H4" s="147"/>
      <c r="I4" s="147"/>
      <c r="J4" s="147"/>
      <c r="K4" s="147"/>
      <c r="L4" s="147"/>
      <c r="M4" s="147"/>
      <c r="N4" s="147"/>
      <c r="O4" s="147"/>
    </row>
    <row r="5" spans="2:15" ht="15.75" x14ac:dyDescent="0.25">
      <c r="B5" s="361"/>
      <c r="C5" s="361"/>
      <c r="D5" s="361"/>
      <c r="E5" s="361"/>
      <c r="F5" s="361"/>
      <c r="G5" s="147"/>
      <c r="H5" s="147"/>
      <c r="I5" s="147"/>
      <c r="J5" s="147"/>
      <c r="K5" s="147"/>
      <c r="L5" s="147"/>
      <c r="M5" s="147"/>
      <c r="N5" s="147"/>
      <c r="O5" s="147"/>
    </row>
    <row r="6" spans="2:15" ht="15.75" x14ac:dyDescent="0.25">
      <c r="B6" s="374" t="s">
        <v>774</v>
      </c>
      <c r="C6" s="361"/>
      <c r="D6" s="361"/>
      <c r="E6" s="361"/>
      <c r="F6" s="361"/>
      <c r="G6" s="147"/>
      <c r="H6" s="147"/>
      <c r="I6" s="147"/>
      <c r="J6" s="147"/>
      <c r="K6" s="147"/>
      <c r="L6" s="147"/>
      <c r="M6" s="147"/>
      <c r="N6" s="147"/>
      <c r="O6" s="147"/>
    </row>
    <row r="7" spans="2:15" ht="15" customHeight="1" x14ac:dyDescent="0.25">
      <c r="B7" s="808" t="s">
        <v>558</v>
      </c>
      <c r="C7" s="809"/>
      <c r="D7" s="809"/>
      <c r="E7" s="809"/>
      <c r="F7" s="809"/>
      <c r="G7" s="809"/>
      <c r="H7" s="809"/>
      <c r="I7" s="809"/>
      <c r="J7" s="809"/>
      <c r="K7" s="809"/>
      <c r="L7" s="809"/>
      <c r="M7" s="809"/>
      <c r="N7" s="809"/>
      <c r="O7" s="809"/>
    </row>
    <row r="8" spans="2:15" ht="57.75" x14ac:dyDescent="0.25">
      <c r="B8" s="419" t="s">
        <v>559</v>
      </c>
      <c r="C8" s="52">
        <v>2012</v>
      </c>
      <c r="D8" s="52">
        <v>2013</v>
      </c>
      <c r="E8" s="52">
        <v>2014</v>
      </c>
      <c r="F8" s="52">
        <v>2015</v>
      </c>
      <c r="G8" s="52">
        <v>2016</v>
      </c>
      <c r="H8" s="52">
        <v>2017</v>
      </c>
      <c r="I8" s="52">
        <v>2018</v>
      </c>
      <c r="J8" s="52">
        <v>2019</v>
      </c>
      <c r="K8" s="52">
        <v>2020</v>
      </c>
      <c r="L8" s="52">
        <v>2021</v>
      </c>
      <c r="M8" s="52">
        <v>2022</v>
      </c>
      <c r="N8" s="419" t="s">
        <v>538</v>
      </c>
      <c r="O8" s="419" t="s">
        <v>532</v>
      </c>
    </row>
    <row r="9" spans="2:15" x14ac:dyDescent="0.25">
      <c r="B9" s="420" t="s">
        <v>92</v>
      </c>
      <c r="C9" s="11">
        <v>42807</v>
      </c>
      <c r="D9" s="11">
        <v>42755</v>
      </c>
      <c r="E9" s="11">
        <v>42502</v>
      </c>
      <c r="F9" s="11">
        <v>42026</v>
      </c>
      <c r="G9" s="11">
        <v>41461</v>
      </c>
      <c r="H9" s="11">
        <v>40926</v>
      </c>
      <c r="I9" s="11">
        <v>41007</v>
      </c>
      <c r="J9" s="11">
        <v>41032</v>
      </c>
      <c r="K9" s="11" t="s">
        <v>529</v>
      </c>
      <c r="L9" s="11">
        <v>40609</v>
      </c>
      <c r="M9" s="11">
        <v>40579</v>
      </c>
      <c r="N9" s="40">
        <v>-0.05</v>
      </c>
      <c r="O9" s="11">
        <v>0</v>
      </c>
    </row>
    <row r="10" spans="2:15" x14ac:dyDescent="0.25">
      <c r="B10" s="420" t="s">
        <v>22</v>
      </c>
      <c r="C10" s="11">
        <v>638</v>
      </c>
      <c r="D10" s="11">
        <v>632</v>
      </c>
      <c r="E10" s="11">
        <v>632</v>
      </c>
      <c r="F10" s="11">
        <v>632</v>
      </c>
      <c r="G10" s="11">
        <v>634</v>
      </c>
      <c r="H10" s="11">
        <v>632</v>
      </c>
      <c r="I10" s="11">
        <v>620</v>
      </c>
      <c r="J10" s="11">
        <v>596</v>
      </c>
      <c r="K10" s="11" t="s">
        <v>529</v>
      </c>
      <c r="L10" s="11">
        <v>596</v>
      </c>
      <c r="M10" s="11">
        <v>596</v>
      </c>
      <c r="N10" s="40">
        <v>-7.0000000000000007E-2</v>
      </c>
      <c r="O10" s="11">
        <v>0</v>
      </c>
    </row>
    <row r="11" spans="2:15" ht="15.75" customHeight="1" x14ac:dyDescent="0.25">
      <c r="B11" s="147" t="s">
        <v>534</v>
      </c>
      <c r="C11" s="147"/>
      <c r="D11" s="147"/>
      <c r="E11" s="147"/>
      <c r="F11" s="147"/>
      <c r="G11" s="147"/>
      <c r="H11" s="147"/>
      <c r="I11" s="147"/>
      <c r="J11" s="147"/>
      <c r="K11" s="147"/>
      <c r="L11" s="147"/>
      <c r="M11" s="147"/>
      <c r="N11" s="147"/>
      <c r="O11" s="147"/>
    </row>
    <row r="12" spans="2:15" ht="15.75" customHeight="1" x14ac:dyDescent="0.25">
      <c r="B12" s="147"/>
      <c r="C12" s="147"/>
      <c r="D12" s="147"/>
      <c r="E12" s="147"/>
      <c r="F12" s="147"/>
      <c r="G12" s="147"/>
      <c r="H12" s="147"/>
      <c r="I12" s="147"/>
      <c r="J12" s="147"/>
      <c r="K12" s="147"/>
      <c r="L12" s="147"/>
      <c r="M12" s="147"/>
      <c r="N12" s="147"/>
      <c r="O12" s="147"/>
    </row>
    <row r="13" spans="2:15" ht="15.75" x14ac:dyDescent="0.25">
      <c r="B13" s="146" t="s">
        <v>775</v>
      </c>
      <c r="C13" s="48"/>
      <c r="D13" s="48"/>
      <c r="E13" s="48"/>
      <c r="F13" s="48"/>
      <c r="G13" s="48"/>
      <c r="H13" s="48"/>
      <c r="I13" s="48"/>
      <c r="J13" s="48"/>
      <c r="K13" s="48"/>
      <c r="L13" s="48"/>
      <c r="M13" s="48"/>
      <c r="N13" s="48"/>
      <c r="O13" s="48"/>
    </row>
    <row r="14" spans="2:15" ht="15.75" x14ac:dyDescent="0.25">
      <c r="B14" s="801" t="s">
        <v>530</v>
      </c>
      <c r="C14" s="807"/>
      <c r="D14" s="807"/>
      <c r="E14" s="807"/>
      <c r="F14" s="807"/>
      <c r="G14" s="807"/>
      <c r="H14" s="807"/>
      <c r="I14" s="807"/>
      <c r="J14" s="807"/>
      <c r="K14" s="807"/>
      <c r="L14" s="807"/>
      <c r="M14" s="807"/>
      <c r="N14" s="807"/>
      <c r="O14" s="807"/>
    </row>
    <row r="15" spans="2:15" ht="45.75" x14ac:dyDescent="0.25">
      <c r="B15" s="362" t="s">
        <v>537</v>
      </c>
      <c r="C15" s="363">
        <v>2012</v>
      </c>
      <c r="D15" s="363">
        <v>2013</v>
      </c>
      <c r="E15" s="363">
        <v>2014</v>
      </c>
      <c r="F15" s="363">
        <v>2015</v>
      </c>
      <c r="G15" s="363">
        <v>2016</v>
      </c>
      <c r="H15" s="363">
        <v>2017</v>
      </c>
      <c r="I15" s="363">
        <v>2018</v>
      </c>
      <c r="J15" s="363">
        <v>2019</v>
      </c>
      <c r="K15" s="363">
        <v>2020</v>
      </c>
      <c r="L15" s="363">
        <v>2021</v>
      </c>
      <c r="M15" s="363">
        <v>2022</v>
      </c>
      <c r="N15" s="362" t="s">
        <v>538</v>
      </c>
      <c r="O15" s="362" t="s">
        <v>532</v>
      </c>
    </row>
    <row r="16" spans="2:15" ht="15.75" x14ac:dyDescent="0.25">
      <c r="B16" s="364" t="s">
        <v>92</v>
      </c>
      <c r="C16" s="365">
        <v>38465</v>
      </c>
      <c r="D16" s="365">
        <v>38508</v>
      </c>
      <c r="E16" s="365">
        <v>38441</v>
      </c>
      <c r="F16" s="365">
        <v>38164</v>
      </c>
      <c r="G16" s="365">
        <v>37746</v>
      </c>
      <c r="H16" s="365">
        <v>37278</v>
      </c>
      <c r="I16" s="365">
        <v>37390</v>
      </c>
      <c r="J16" s="365">
        <v>37483</v>
      </c>
      <c r="K16" s="365" t="s">
        <v>529</v>
      </c>
      <c r="L16" s="365">
        <v>37229</v>
      </c>
      <c r="M16" s="365">
        <v>37256</v>
      </c>
      <c r="N16" s="372">
        <v>-0.03</v>
      </c>
      <c r="O16" s="365">
        <v>0</v>
      </c>
    </row>
    <row r="17" spans="2:15" ht="15.75" x14ac:dyDescent="0.25">
      <c r="B17" s="364" t="s">
        <v>22</v>
      </c>
      <c r="C17" s="365">
        <v>595</v>
      </c>
      <c r="D17" s="365">
        <v>592</v>
      </c>
      <c r="E17" s="365">
        <v>592</v>
      </c>
      <c r="F17" s="365">
        <v>592</v>
      </c>
      <c r="G17" s="365">
        <v>594</v>
      </c>
      <c r="H17" s="365">
        <v>592</v>
      </c>
      <c r="I17" s="365">
        <v>597</v>
      </c>
      <c r="J17" s="365">
        <v>584</v>
      </c>
      <c r="K17" s="365" t="s">
        <v>529</v>
      </c>
      <c r="L17" s="365">
        <v>584</v>
      </c>
      <c r="M17" s="365">
        <v>584</v>
      </c>
      <c r="N17" s="372">
        <v>-0.02</v>
      </c>
      <c r="O17" s="365">
        <v>0</v>
      </c>
    </row>
    <row r="18" spans="2:15" ht="15.75" x14ac:dyDescent="0.25">
      <c r="B18" s="48" t="s">
        <v>534</v>
      </c>
      <c r="C18" s="48"/>
      <c r="D18" s="48"/>
      <c r="E18" s="48"/>
      <c r="F18" s="48"/>
      <c r="G18" s="48"/>
      <c r="H18" s="48"/>
      <c r="I18" s="48"/>
      <c r="J18" s="48"/>
      <c r="K18" s="48"/>
      <c r="L18" s="48"/>
      <c r="M18" s="48"/>
      <c r="N18" s="107"/>
      <c r="O18" s="48"/>
    </row>
    <row r="19" spans="2:15" ht="15.75" x14ac:dyDescent="0.25">
      <c r="B19" s="48"/>
      <c r="C19" s="48"/>
      <c r="D19" s="48"/>
      <c r="E19" s="48"/>
      <c r="F19" s="48"/>
      <c r="G19" s="48"/>
      <c r="H19" s="48"/>
      <c r="I19" s="48"/>
      <c r="J19" s="48"/>
      <c r="K19" s="48"/>
      <c r="L19" s="48"/>
      <c r="M19" s="48"/>
      <c r="N19" s="107"/>
      <c r="O19" s="48"/>
    </row>
    <row r="20" spans="2:15" ht="15.75" x14ac:dyDescent="0.25">
      <c r="B20" s="146" t="s">
        <v>776</v>
      </c>
      <c r="C20" s="48"/>
      <c r="D20" s="48"/>
      <c r="E20" s="48"/>
      <c r="F20" s="48"/>
      <c r="G20" s="48"/>
      <c r="H20" s="48"/>
      <c r="I20" s="48"/>
      <c r="J20" s="48"/>
      <c r="K20" s="48"/>
      <c r="L20" s="48"/>
      <c r="M20" s="48"/>
      <c r="N20" s="107"/>
      <c r="O20" s="48"/>
    </row>
    <row r="21" spans="2:15" ht="15.75" customHeight="1" x14ac:dyDescent="0.25">
      <c r="B21" s="797" t="s">
        <v>558</v>
      </c>
      <c r="C21" s="810"/>
      <c r="D21" s="810"/>
      <c r="E21" s="810"/>
      <c r="F21" s="810"/>
      <c r="G21" s="810"/>
      <c r="H21" s="810"/>
      <c r="I21" s="810"/>
      <c r="J21" s="810"/>
      <c r="K21" s="810"/>
      <c r="L21" s="810"/>
      <c r="M21" s="810"/>
      <c r="N21" s="810"/>
      <c r="O21" s="810"/>
    </row>
    <row r="22" spans="2:15" ht="47.25" x14ac:dyDescent="0.25">
      <c r="B22" s="692" t="s">
        <v>560</v>
      </c>
      <c r="C22" s="693">
        <v>2012</v>
      </c>
      <c r="D22" s="693">
        <v>2013</v>
      </c>
      <c r="E22" s="693">
        <v>2014</v>
      </c>
      <c r="F22" s="693">
        <v>2015</v>
      </c>
      <c r="G22" s="693">
        <v>2016</v>
      </c>
      <c r="H22" s="693">
        <v>2017</v>
      </c>
      <c r="I22" s="693">
        <v>2018</v>
      </c>
      <c r="J22" s="693">
        <v>2019</v>
      </c>
      <c r="K22" s="693">
        <v>2020</v>
      </c>
      <c r="L22" s="693">
        <v>2021</v>
      </c>
      <c r="M22" s="693">
        <v>2022</v>
      </c>
      <c r="N22" s="362" t="s">
        <v>538</v>
      </c>
      <c r="O22" s="362" t="s">
        <v>532</v>
      </c>
    </row>
    <row r="23" spans="2:15" ht="15.75" x14ac:dyDescent="0.25">
      <c r="B23" s="694" t="s">
        <v>92</v>
      </c>
      <c r="C23" s="392">
        <v>37335</v>
      </c>
      <c r="D23" s="392">
        <v>36578</v>
      </c>
      <c r="E23" s="392">
        <v>36751</v>
      </c>
      <c r="F23" s="392">
        <v>36193</v>
      </c>
      <c r="G23" s="392">
        <v>36621</v>
      </c>
      <c r="H23" s="392">
        <v>35989</v>
      </c>
      <c r="I23" s="392">
        <v>35202</v>
      </c>
      <c r="J23" s="392">
        <v>35630</v>
      </c>
      <c r="K23" s="392" t="s">
        <v>529</v>
      </c>
      <c r="L23" s="392">
        <v>33334</v>
      </c>
      <c r="M23" s="392">
        <v>33352</v>
      </c>
      <c r="N23" s="661">
        <v>-0.11</v>
      </c>
      <c r="O23" s="392">
        <v>0</v>
      </c>
    </row>
    <row r="24" spans="2:15" ht="15.75" x14ac:dyDescent="0.25">
      <c r="B24" s="694" t="s">
        <v>22</v>
      </c>
      <c r="C24" s="392">
        <v>568</v>
      </c>
      <c r="D24" s="392">
        <v>590</v>
      </c>
      <c r="E24" s="392">
        <v>600</v>
      </c>
      <c r="F24" s="392">
        <v>572</v>
      </c>
      <c r="G24" s="392">
        <v>580</v>
      </c>
      <c r="H24" s="392">
        <v>544</v>
      </c>
      <c r="I24" s="392">
        <v>558</v>
      </c>
      <c r="J24" s="392">
        <v>535</v>
      </c>
      <c r="K24" s="392" t="s">
        <v>529</v>
      </c>
      <c r="L24" s="392">
        <v>533</v>
      </c>
      <c r="M24" s="392">
        <v>536</v>
      </c>
      <c r="N24" s="661">
        <v>-0.06</v>
      </c>
      <c r="O24" s="392">
        <v>1</v>
      </c>
    </row>
    <row r="25" spans="2:15" ht="15.75" x14ac:dyDescent="0.25">
      <c r="B25" s="147" t="s">
        <v>534</v>
      </c>
      <c r="C25" s="147"/>
      <c r="D25" s="147"/>
      <c r="E25" s="147"/>
      <c r="F25" s="147"/>
      <c r="G25" s="147"/>
      <c r="H25" s="147"/>
      <c r="I25" s="147"/>
      <c r="J25" s="147"/>
      <c r="K25" s="147"/>
      <c r="L25" s="147"/>
      <c r="M25" s="147"/>
      <c r="N25" s="147"/>
      <c r="O25" s="147"/>
    </row>
    <row r="26" spans="2:15" ht="15.75" x14ac:dyDescent="0.25">
      <c r="B26" s="147"/>
      <c r="C26" s="147"/>
      <c r="D26" s="147"/>
      <c r="E26" s="147"/>
      <c r="F26" s="147"/>
      <c r="G26" s="147"/>
      <c r="H26" s="147"/>
      <c r="I26" s="147"/>
      <c r="J26" s="147"/>
      <c r="K26" s="147"/>
      <c r="L26" s="147"/>
      <c r="M26" s="147"/>
      <c r="N26" s="147"/>
      <c r="O26" s="147"/>
    </row>
    <row r="27" spans="2:15" ht="15.75" x14ac:dyDescent="0.25">
      <c r="B27" s="146" t="s">
        <v>777</v>
      </c>
      <c r="C27" s="147"/>
      <c r="D27" s="147"/>
      <c r="E27" s="147"/>
      <c r="F27" s="147"/>
      <c r="G27" s="147"/>
      <c r="H27" s="147"/>
      <c r="I27" s="147"/>
      <c r="J27" s="147"/>
      <c r="K27" s="147"/>
      <c r="L27" s="147"/>
      <c r="M27" s="147"/>
      <c r="N27" s="147"/>
      <c r="O27" s="147"/>
    </row>
    <row r="28" spans="2:15" ht="15.75" x14ac:dyDescent="0.25">
      <c r="B28" s="801" t="s">
        <v>530</v>
      </c>
      <c r="C28" s="802"/>
      <c r="D28" s="802"/>
      <c r="E28" s="802"/>
      <c r="F28" s="802"/>
      <c r="G28" s="802"/>
      <c r="H28" s="802"/>
      <c r="I28" s="802"/>
      <c r="J28" s="802"/>
      <c r="K28" s="802"/>
      <c r="L28" s="802"/>
      <c r="M28" s="802"/>
      <c r="N28" s="802"/>
      <c r="O28" s="802"/>
    </row>
    <row r="29" spans="2:15" ht="30.75" x14ac:dyDescent="0.25">
      <c r="B29" s="362" t="s">
        <v>539</v>
      </c>
      <c r="C29" s="363">
        <v>2012</v>
      </c>
      <c r="D29" s="363">
        <v>2013</v>
      </c>
      <c r="E29" s="363">
        <v>2014</v>
      </c>
      <c r="F29" s="363">
        <v>2015</v>
      </c>
      <c r="G29" s="363">
        <v>2016</v>
      </c>
      <c r="H29" s="363">
        <v>2017</v>
      </c>
      <c r="I29" s="363">
        <v>2018</v>
      </c>
      <c r="J29" s="363">
        <v>2019</v>
      </c>
      <c r="K29" s="363">
        <v>2020</v>
      </c>
      <c r="L29" s="363">
        <v>2021</v>
      </c>
      <c r="M29" s="363">
        <v>2022</v>
      </c>
      <c r="N29" s="362" t="s">
        <v>538</v>
      </c>
      <c r="O29" s="362" t="s">
        <v>532</v>
      </c>
    </row>
    <row r="30" spans="2:15" ht="15.75" x14ac:dyDescent="0.25">
      <c r="B30" s="364" t="s">
        <v>92</v>
      </c>
      <c r="C30" s="365">
        <v>1307</v>
      </c>
      <c r="D30" s="365">
        <v>1282</v>
      </c>
      <c r="E30" s="365">
        <v>1249</v>
      </c>
      <c r="F30" s="365">
        <v>1216</v>
      </c>
      <c r="G30" s="365">
        <v>1175</v>
      </c>
      <c r="H30" s="365">
        <v>1142</v>
      </c>
      <c r="I30" s="365">
        <v>1126</v>
      </c>
      <c r="J30" s="365">
        <v>1102</v>
      </c>
      <c r="K30" s="365" t="s">
        <v>529</v>
      </c>
      <c r="L30" s="365">
        <v>1068</v>
      </c>
      <c r="M30" s="365">
        <v>1051</v>
      </c>
      <c r="N30" s="372">
        <v>-0.2</v>
      </c>
      <c r="O30" s="365">
        <v>-2</v>
      </c>
    </row>
    <row r="31" spans="2:15" ht="15.75" x14ac:dyDescent="0.25">
      <c r="B31" s="364" t="s">
        <v>22</v>
      </c>
      <c r="C31" s="365">
        <v>23</v>
      </c>
      <c r="D31" s="365">
        <v>22</v>
      </c>
      <c r="E31" s="365">
        <v>22</v>
      </c>
      <c r="F31" s="365">
        <v>22</v>
      </c>
      <c r="G31" s="365">
        <v>22</v>
      </c>
      <c r="H31" s="365">
        <v>22</v>
      </c>
      <c r="I31" s="365">
        <v>19</v>
      </c>
      <c r="J31" s="365">
        <v>16</v>
      </c>
      <c r="K31" s="365" t="s">
        <v>529</v>
      </c>
      <c r="L31" s="365">
        <v>16</v>
      </c>
      <c r="M31" s="365">
        <v>16</v>
      </c>
      <c r="N31" s="372">
        <v>-0.3</v>
      </c>
      <c r="O31" s="365">
        <v>0</v>
      </c>
    </row>
    <row r="32" spans="2:15" ht="15.75" x14ac:dyDescent="0.25">
      <c r="B32" s="48" t="s">
        <v>534</v>
      </c>
      <c r="C32" s="147"/>
      <c r="D32" s="147"/>
      <c r="E32" s="147"/>
      <c r="F32" s="147"/>
      <c r="G32" s="147"/>
      <c r="H32" s="147"/>
      <c r="I32" s="147"/>
      <c r="J32" s="147"/>
      <c r="K32" s="147"/>
      <c r="L32" s="147"/>
      <c r="M32" s="147"/>
      <c r="N32" s="147"/>
      <c r="O32" s="147"/>
    </row>
    <row r="33" spans="2:15" ht="15.75" hidden="1" x14ac:dyDescent="0.25">
      <c r="B33" s="147"/>
      <c r="C33" s="147"/>
      <c r="D33" s="147"/>
      <c r="E33" s="147"/>
      <c r="F33" s="147"/>
      <c r="G33" s="147"/>
      <c r="H33" s="147"/>
      <c r="I33" s="147"/>
      <c r="J33" s="147"/>
      <c r="K33" s="147"/>
      <c r="L33" s="147"/>
      <c r="M33" s="147"/>
      <c r="N33" s="147"/>
      <c r="O33" s="147"/>
    </row>
    <row r="34" spans="2:15" ht="15.75" hidden="1" x14ac:dyDescent="0.25">
      <c r="B34" s="366" t="s">
        <v>155</v>
      </c>
      <c r="C34" s="367">
        <v>90</v>
      </c>
      <c r="D34" s="367">
        <v>91</v>
      </c>
      <c r="E34" s="367">
        <v>90</v>
      </c>
      <c r="F34" s="367">
        <v>91</v>
      </c>
      <c r="G34" s="367">
        <v>88</v>
      </c>
      <c r="H34" s="367">
        <v>88</v>
      </c>
      <c r="I34" s="367">
        <v>85</v>
      </c>
      <c r="J34" s="367">
        <v>86</v>
      </c>
      <c r="K34" s="367">
        <v>85</v>
      </c>
      <c r="L34" s="367">
        <v>86</v>
      </c>
      <c r="M34" s="367">
        <v>85</v>
      </c>
      <c r="N34" s="367">
        <v>-5.5555555555555554</v>
      </c>
      <c r="O34" s="367">
        <v>-1.1627906976744187</v>
      </c>
    </row>
    <row r="35" spans="2:15" ht="15.75" x14ac:dyDescent="0.25">
      <c r="B35" s="696"/>
      <c r="C35" s="695"/>
      <c r="D35" s="695"/>
      <c r="E35" s="695"/>
      <c r="F35" s="695"/>
      <c r="G35" s="695"/>
      <c r="H35" s="695"/>
      <c r="I35" s="695"/>
      <c r="J35" s="695"/>
      <c r="K35" s="695"/>
      <c r="L35" s="695"/>
      <c r="M35" s="695"/>
      <c r="N35" s="695"/>
      <c r="O35" s="695"/>
    </row>
    <row r="36" spans="2:15" ht="15.75" x14ac:dyDescent="0.25">
      <c r="B36" s="684" t="s">
        <v>778</v>
      </c>
      <c r="C36" s="147"/>
      <c r="D36" s="147"/>
      <c r="E36" s="147"/>
      <c r="F36" s="147"/>
      <c r="G36" s="147"/>
      <c r="H36" s="695"/>
      <c r="I36" s="695"/>
      <c r="J36" s="695"/>
      <c r="K36" s="695"/>
      <c r="L36" s="695"/>
      <c r="M36" s="695"/>
      <c r="N36" s="695"/>
      <c r="O36" s="695"/>
    </row>
    <row r="37" spans="2:15" ht="30.75" x14ac:dyDescent="0.25">
      <c r="B37" s="284" t="s">
        <v>128</v>
      </c>
      <c r="C37" s="284">
        <v>2018</v>
      </c>
      <c r="D37" s="284">
        <v>2019</v>
      </c>
      <c r="E37" s="284">
        <v>2021</v>
      </c>
      <c r="F37" s="284">
        <v>2022</v>
      </c>
      <c r="G37" s="284" t="s">
        <v>722</v>
      </c>
      <c r="H37" s="695"/>
      <c r="I37" s="695"/>
      <c r="J37" s="695"/>
      <c r="K37" s="695"/>
      <c r="L37" s="695"/>
      <c r="M37" s="695"/>
      <c r="N37" s="695"/>
      <c r="O37" s="695"/>
    </row>
    <row r="38" spans="2:15" ht="15.75" x14ac:dyDescent="0.25">
      <c r="B38" s="668" t="s">
        <v>92</v>
      </c>
      <c r="C38" s="246">
        <v>1216</v>
      </c>
      <c r="D38" s="246">
        <v>1102</v>
      </c>
      <c r="E38" s="246">
        <v>1068</v>
      </c>
      <c r="F38" s="246">
        <v>1051</v>
      </c>
      <c r="G38" s="266">
        <f>(F38-C38)/F38</f>
        <v>-0.15699333967649856</v>
      </c>
      <c r="H38" s="695"/>
      <c r="I38" s="695"/>
      <c r="J38" s="695"/>
      <c r="K38" s="695"/>
      <c r="L38" s="695"/>
      <c r="M38" s="695"/>
      <c r="N38" s="695"/>
      <c r="O38" s="695"/>
    </row>
    <row r="39" spans="2:15" ht="15.75" x14ac:dyDescent="0.25">
      <c r="B39" s="668" t="s">
        <v>22</v>
      </c>
      <c r="C39" s="246">
        <v>19</v>
      </c>
      <c r="D39" s="246">
        <v>16</v>
      </c>
      <c r="E39" s="246">
        <v>16</v>
      </c>
      <c r="F39" s="246">
        <v>16</v>
      </c>
      <c r="G39" s="266">
        <f t="shared" ref="G39" si="0">(F39-C39)/F39</f>
        <v>-0.1875</v>
      </c>
      <c r="H39" s="695"/>
      <c r="I39" s="695"/>
      <c r="J39" s="695"/>
      <c r="K39" s="695"/>
      <c r="L39" s="695"/>
      <c r="M39" s="695"/>
      <c r="N39" s="695"/>
      <c r="O39" s="695"/>
    </row>
    <row r="40" spans="2:15" ht="15.75" x14ac:dyDescent="0.25">
      <c r="B40" s="193" t="s">
        <v>524</v>
      </c>
      <c r="C40" s="194"/>
      <c r="D40" s="194"/>
      <c r="E40" s="194"/>
      <c r="F40" s="194"/>
      <c r="G40" s="147"/>
      <c r="H40" s="695"/>
      <c r="I40" s="695"/>
      <c r="J40" s="695"/>
      <c r="K40" s="695"/>
      <c r="L40" s="695"/>
      <c r="M40" s="695"/>
      <c r="N40" s="695"/>
      <c r="O40" s="695"/>
    </row>
    <row r="41" spans="2:15" ht="15.75" x14ac:dyDescent="0.25">
      <c r="B41" s="193"/>
      <c r="C41" s="194"/>
      <c r="D41" s="194"/>
      <c r="E41" s="194"/>
      <c r="F41" s="194"/>
      <c r="G41" s="147"/>
      <c r="H41" s="695"/>
      <c r="I41" s="695"/>
      <c r="J41" s="695"/>
      <c r="K41" s="695"/>
      <c r="L41" s="695"/>
      <c r="M41" s="695"/>
      <c r="N41" s="695"/>
      <c r="O41" s="695"/>
    </row>
    <row r="42" spans="2:15" ht="15.75" x14ac:dyDescent="0.25">
      <c r="B42" s="146" t="s">
        <v>779</v>
      </c>
      <c r="C42" s="368"/>
      <c r="D42" s="368"/>
      <c r="E42" s="368"/>
      <c r="F42" s="368"/>
      <c r="G42" s="369"/>
      <c r="H42" s="369"/>
      <c r="I42" s="369"/>
      <c r="J42" s="369"/>
      <c r="K42" s="369"/>
      <c r="L42" s="369"/>
      <c r="M42" s="369"/>
      <c r="N42" s="369"/>
      <c r="O42" s="370"/>
    </row>
    <row r="43" spans="2:15" ht="15.75" x14ac:dyDescent="0.25">
      <c r="B43" s="797" t="s">
        <v>530</v>
      </c>
      <c r="C43" s="798"/>
      <c r="D43" s="798"/>
      <c r="E43" s="798"/>
      <c r="F43" s="798"/>
      <c r="G43" s="798"/>
      <c r="H43" s="798"/>
      <c r="I43" s="798"/>
      <c r="J43" s="798"/>
      <c r="K43" s="798"/>
      <c r="L43" s="798"/>
      <c r="M43" s="798"/>
      <c r="N43" s="798"/>
      <c r="O43" s="798"/>
    </row>
    <row r="44" spans="2:15" ht="30.75" x14ac:dyDescent="0.25">
      <c r="B44" s="362" t="s">
        <v>541</v>
      </c>
      <c r="C44" s="363">
        <v>2012</v>
      </c>
      <c r="D44" s="363">
        <v>2013</v>
      </c>
      <c r="E44" s="363">
        <v>2014</v>
      </c>
      <c r="F44" s="363">
        <v>2015</v>
      </c>
      <c r="G44" s="363">
        <v>2016</v>
      </c>
      <c r="H44" s="363">
        <v>2017</v>
      </c>
      <c r="I44" s="363">
        <v>2018</v>
      </c>
      <c r="J44" s="363">
        <v>2019</v>
      </c>
      <c r="K44" s="363">
        <v>2020</v>
      </c>
      <c r="L44" s="363">
        <v>2021</v>
      </c>
      <c r="M44" s="363">
        <v>2022</v>
      </c>
      <c r="N44" s="362" t="s">
        <v>538</v>
      </c>
      <c r="O44" s="362" t="s">
        <v>532</v>
      </c>
    </row>
    <row r="45" spans="2:15" ht="15.75" x14ac:dyDescent="0.25">
      <c r="B45" s="364" t="s">
        <v>92</v>
      </c>
      <c r="C45" s="365">
        <v>35775</v>
      </c>
      <c r="D45" s="365">
        <v>34933</v>
      </c>
      <c r="E45" s="365">
        <v>35012</v>
      </c>
      <c r="F45" s="365">
        <v>34482</v>
      </c>
      <c r="G45" s="365">
        <v>34738</v>
      </c>
      <c r="H45" s="365">
        <v>34101</v>
      </c>
      <c r="I45" s="365">
        <v>33223</v>
      </c>
      <c r="J45" s="365">
        <v>33637</v>
      </c>
      <c r="K45" s="365" t="s">
        <v>529</v>
      </c>
      <c r="L45" s="365">
        <v>31863</v>
      </c>
      <c r="M45" s="365">
        <v>31973</v>
      </c>
      <c r="N45" s="372">
        <v>-0.11</v>
      </c>
      <c r="O45" s="372">
        <v>0</v>
      </c>
    </row>
    <row r="46" spans="2:15" ht="15.75" x14ac:dyDescent="0.25">
      <c r="B46" s="364" t="s">
        <v>22</v>
      </c>
      <c r="C46" s="365">
        <v>543</v>
      </c>
      <c r="D46" s="365">
        <v>554</v>
      </c>
      <c r="E46" s="365">
        <v>572</v>
      </c>
      <c r="F46" s="365">
        <v>548</v>
      </c>
      <c r="G46" s="365">
        <v>540</v>
      </c>
      <c r="H46" s="365">
        <v>507</v>
      </c>
      <c r="I46" s="365">
        <v>524</v>
      </c>
      <c r="J46" s="365">
        <v>512</v>
      </c>
      <c r="K46" s="365" t="s">
        <v>529</v>
      </c>
      <c r="L46" s="365">
        <v>515</v>
      </c>
      <c r="M46" s="365">
        <v>512</v>
      </c>
      <c r="N46" s="372">
        <v>-0.06</v>
      </c>
      <c r="O46" s="372">
        <v>-0.01</v>
      </c>
    </row>
    <row r="47" spans="2:15" ht="15.75" x14ac:dyDescent="0.25">
      <c r="B47" s="48" t="s">
        <v>534</v>
      </c>
      <c r="C47" s="147"/>
      <c r="D47" s="147"/>
      <c r="E47" s="147"/>
      <c r="F47" s="147"/>
      <c r="G47" s="147"/>
      <c r="H47" s="147"/>
      <c r="I47" s="147"/>
      <c r="J47" s="147"/>
      <c r="K47" s="147"/>
      <c r="L47" s="147"/>
      <c r="M47" s="147"/>
      <c r="N47" s="147"/>
      <c r="O47" s="147"/>
    </row>
    <row r="48" spans="2:15" ht="15.75" x14ac:dyDescent="0.25">
      <c r="B48" s="48"/>
      <c r="C48" s="147"/>
      <c r="D48" s="147"/>
      <c r="E48" s="147"/>
      <c r="F48" s="147"/>
      <c r="G48" s="147"/>
      <c r="H48" s="147"/>
      <c r="I48" s="147"/>
      <c r="J48" s="147"/>
      <c r="K48" s="147"/>
      <c r="L48" s="147"/>
      <c r="M48" s="147"/>
      <c r="N48" s="147"/>
      <c r="O48" s="147"/>
    </row>
    <row r="49" spans="2:30" ht="15.75" x14ac:dyDescent="0.25">
      <c r="B49" s="146" t="s">
        <v>1005</v>
      </c>
      <c r="C49" s="147"/>
      <c r="D49" s="147"/>
      <c r="E49" s="147"/>
      <c r="F49" s="147"/>
      <c r="G49" s="147"/>
      <c r="H49" s="147"/>
      <c r="I49" s="147"/>
      <c r="J49" s="147"/>
      <c r="K49" s="147"/>
      <c r="L49" s="147"/>
      <c r="M49" s="147"/>
      <c r="N49" s="147"/>
      <c r="O49" s="147"/>
      <c r="Q49" s="897" t="s">
        <v>1006</v>
      </c>
      <c r="R49" s="147"/>
      <c r="S49" s="147"/>
      <c r="T49" s="147"/>
      <c r="U49" s="147"/>
      <c r="V49" s="147"/>
      <c r="W49" s="147"/>
      <c r="X49" s="147"/>
      <c r="Y49" s="147"/>
      <c r="Z49" s="147"/>
      <c r="AA49" s="147"/>
      <c r="AB49" s="147"/>
      <c r="AC49" s="147"/>
      <c r="AD49" s="147"/>
    </row>
    <row r="50" spans="2:30" ht="15.75" hidden="1" x14ac:dyDescent="0.25">
      <c r="B50" s="366" t="s">
        <v>155</v>
      </c>
      <c r="C50" s="367">
        <v>2436</v>
      </c>
      <c r="D50" s="367">
        <v>2377</v>
      </c>
      <c r="E50" s="367">
        <v>2412</v>
      </c>
      <c r="F50" s="367">
        <v>2539</v>
      </c>
      <c r="G50" s="367">
        <v>2564</v>
      </c>
      <c r="H50" s="367">
        <v>2640</v>
      </c>
      <c r="I50" s="367">
        <v>2544</v>
      </c>
      <c r="J50" s="367">
        <v>2593</v>
      </c>
      <c r="K50" s="367">
        <v>2639</v>
      </c>
      <c r="L50" s="367">
        <v>2765</v>
      </c>
      <c r="M50" s="367">
        <v>2741</v>
      </c>
      <c r="N50" s="367">
        <v>12.520525451559935</v>
      </c>
      <c r="O50" s="367">
        <v>-0.86799276672694403</v>
      </c>
      <c r="Q50" s="898" t="s">
        <v>155</v>
      </c>
      <c r="R50" s="899">
        <v>2436</v>
      </c>
      <c r="S50" s="899">
        <v>2377</v>
      </c>
      <c r="T50" s="899">
        <v>2412</v>
      </c>
      <c r="U50" s="899">
        <v>2539</v>
      </c>
      <c r="V50" s="899">
        <v>2564</v>
      </c>
      <c r="W50" s="899">
        <v>2640</v>
      </c>
      <c r="X50" s="899">
        <v>2544</v>
      </c>
      <c r="Y50" s="899">
        <v>2593</v>
      </c>
      <c r="Z50" s="899">
        <v>2639</v>
      </c>
      <c r="AA50" s="899">
        <v>2765</v>
      </c>
      <c r="AB50" s="899">
        <v>2741</v>
      </c>
      <c r="AC50" s="899">
        <v>12.520525451559935</v>
      </c>
      <c r="AD50" s="899">
        <v>-0.86799276672694403</v>
      </c>
    </row>
    <row r="51" spans="2:30" ht="15.75" hidden="1" x14ac:dyDescent="0.25">
      <c r="B51" s="147"/>
      <c r="C51" s="147"/>
      <c r="D51" s="147"/>
      <c r="E51" s="147"/>
      <c r="F51" s="147"/>
      <c r="G51" s="147"/>
      <c r="H51" s="147"/>
      <c r="I51" s="147"/>
      <c r="J51" s="147"/>
      <c r="K51" s="147"/>
      <c r="L51" s="147"/>
      <c r="M51" s="147"/>
      <c r="N51" s="147"/>
      <c r="O51" s="147"/>
      <c r="Q51" s="147"/>
      <c r="R51" s="147"/>
      <c r="S51" s="147"/>
      <c r="T51" s="147"/>
      <c r="U51" s="147"/>
      <c r="V51" s="147"/>
      <c r="W51" s="147"/>
      <c r="X51" s="147"/>
      <c r="Y51" s="147"/>
      <c r="Z51" s="147"/>
      <c r="AA51" s="147"/>
      <c r="AB51" s="147"/>
      <c r="AC51" s="147"/>
      <c r="AD51" s="147"/>
    </row>
    <row r="52" spans="2:30" ht="15.75" x14ac:dyDescent="0.25">
      <c r="B52" s="797" t="s">
        <v>530</v>
      </c>
      <c r="C52" s="798"/>
      <c r="D52" s="798"/>
      <c r="E52" s="798"/>
      <c r="F52" s="798"/>
      <c r="G52" s="798"/>
      <c r="H52" s="798"/>
      <c r="I52" s="798"/>
      <c r="J52" s="798"/>
      <c r="K52" s="798"/>
      <c r="L52" s="798"/>
      <c r="M52" s="798"/>
      <c r="N52" s="798"/>
      <c r="O52" s="798"/>
      <c r="Q52" s="905" t="s">
        <v>530</v>
      </c>
      <c r="R52" s="906"/>
      <c r="S52" s="906"/>
      <c r="T52" s="906"/>
      <c r="U52" s="906"/>
      <c r="V52" s="906"/>
      <c r="W52" s="906"/>
      <c r="X52" s="906"/>
      <c r="Y52" s="906"/>
      <c r="Z52" s="906"/>
      <c r="AA52" s="906"/>
      <c r="AB52" s="906"/>
      <c r="AC52" s="906"/>
      <c r="AD52" s="906"/>
    </row>
    <row r="53" spans="2:30" ht="75.75" x14ac:dyDescent="0.25">
      <c r="B53" s="362" t="s">
        <v>533</v>
      </c>
      <c r="C53" s="363">
        <v>2012</v>
      </c>
      <c r="D53" s="363">
        <v>2013</v>
      </c>
      <c r="E53" s="363">
        <v>2014</v>
      </c>
      <c r="F53" s="363">
        <v>2015</v>
      </c>
      <c r="G53" s="363">
        <v>2016</v>
      </c>
      <c r="H53" s="363">
        <v>2017</v>
      </c>
      <c r="I53" s="363">
        <v>2018</v>
      </c>
      <c r="J53" s="363">
        <v>2019</v>
      </c>
      <c r="K53" s="363">
        <v>2020</v>
      </c>
      <c r="L53" s="363">
        <v>2021</v>
      </c>
      <c r="M53" s="363">
        <v>2022</v>
      </c>
      <c r="N53" s="362" t="s">
        <v>531</v>
      </c>
      <c r="O53" s="362" t="s">
        <v>532</v>
      </c>
      <c r="Q53" s="900" t="s">
        <v>533</v>
      </c>
      <c r="R53" s="901">
        <v>2012</v>
      </c>
      <c r="S53" s="901">
        <v>2013</v>
      </c>
      <c r="T53" s="901">
        <v>2014</v>
      </c>
      <c r="U53" s="901">
        <v>2015</v>
      </c>
      <c r="V53" s="901">
        <v>2016</v>
      </c>
      <c r="W53" s="901">
        <v>2017</v>
      </c>
      <c r="X53" s="901">
        <v>2018</v>
      </c>
      <c r="Y53" s="901">
        <v>2019</v>
      </c>
      <c r="Z53" s="901">
        <v>2020</v>
      </c>
      <c r="AA53" s="901">
        <v>2021</v>
      </c>
      <c r="AB53" s="901">
        <v>2022</v>
      </c>
      <c r="AC53" s="900" t="s">
        <v>531</v>
      </c>
      <c r="AD53" s="900" t="s">
        <v>532</v>
      </c>
    </row>
    <row r="54" spans="2:30" ht="15.75" x14ac:dyDescent="0.25">
      <c r="B54" s="364" t="s">
        <v>92</v>
      </c>
      <c r="C54" s="365">
        <v>1081</v>
      </c>
      <c r="D54" s="365">
        <v>1136</v>
      </c>
      <c r="E54" s="365">
        <v>1244</v>
      </c>
      <c r="F54" s="365">
        <v>1224</v>
      </c>
      <c r="G54" s="365">
        <v>1429</v>
      </c>
      <c r="H54" s="365">
        <v>1468</v>
      </c>
      <c r="I54" s="365">
        <v>1521</v>
      </c>
      <c r="J54" s="365">
        <v>1531</v>
      </c>
      <c r="K54" s="365" t="s">
        <v>529</v>
      </c>
      <c r="L54" s="365">
        <v>1184</v>
      </c>
      <c r="M54" s="365">
        <v>1087</v>
      </c>
      <c r="N54" s="372">
        <v>0.01</v>
      </c>
      <c r="O54" s="372">
        <v>-0.08</v>
      </c>
      <c r="Q54" s="902" t="s">
        <v>92</v>
      </c>
      <c r="R54" s="903">
        <v>1560</v>
      </c>
      <c r="S54" s="903">
        <v>1645</v>
      </c>
      <c r="T54" s="903">
        <v>1739</v>
      </c>
      <c r="U54" s="903">
        <v>1711</v>
      </c>
      <c r="V54" s="903">
        <v>1883</v>
      </c>
      <c r="W54" s="903">
        <v>1888</v>
      </c>
      <c r="X54" s="903">
        <v>1979</v>
      </c>
      <c r="Y54" s="903">
        <v>1993</v>
      </c>
      <c r="Z54" s="903" t="s">
        <v>529</v>
      </c>
      <c r="AA54" s="903">
        <v>1470</v>
      </c>
      <c r="AB54" s="903">
        <v>1380</v>
      </c>
      <c r="AC54" s="904">
        <f>(AB54-R54)/R54</f>
        <v>-0.11538461538461539</v>
      </c>
      <c r="AD54" s="904">
        <f>(AB54-AA54)/AA54</f>
        <v>-6.1224489795918366E-2</v>
      </c>
    </row>
    <row r="55" spans="2:30" ht="15.75" x14ac:dyDescent="0.25">
      <c r="B55" s="364" t="s">
        <v>22</v>
      </c>
      <c r="C55" s="365">
        <v>12</v>
      </c>
      <c r="D55" s="365">
        <v>23</v>
      </c>
      <c r="E55" s="365">
        <v>15</v>
      </c>
      <c r="F55" s="365">
        <v>15</v>
      </c>
      <c r="G55" s="365">
        <v>31</v>
      </c>
      <c r="H55" s="365">
        <v>28</v>
      </c>
      <c r="I55" s="365">
        <v>28</v>
      </c>
      <c r="J55" s="365">
        <v>17</v>
      </c>
      <c r="K55" s="365" t="s">
        <v>529</v>
      </c>
      <c r="L55" s="365">
        <v>12</v>
      </c>
      <c r="M55" s="365">
        <v>20</v>
      </c>
      <c r="N55" s="372">
        <f>(M55-C55)/C55</f>
        <v>0.66666666666666663</v>
      </c>
      <c r="O55" s="372">
        <f>(M55-C55)/C55</f>
        <v>0.66666666666666663</v>
      </c>
      <c r="Q55" s="902" t="s">
        <v>22</v>
      </c>
      <c r="R55" s="903">
        <v>25</v>
      </c>
      <c r="S55" s="903">
        <v>36</v>
      </c>
      <c r="T55" s="903">
        <v>28</v>
      </c>
      <c r="U55" s="903">
        <v>24</v>
      </c>
      <c r="V55" s="903">
        <v>40</v>
      </c>
      <c r="W55" s="903">
        <v>37</v>
      </c>
      <c r="X55" s="903">
        <v>34</v>
      </c>
      <c r="Y55" s="903">
        <v>23</v>
      </c>
      <c r="Z55" s="903" t="s">
        <v>529</v>
      </c>
      <c r="AA55" s="903">
        <v>18</v>
      </c>
      <c r="AB55" s="903">
        <v>24</v>
      </c>
      <c r="AC55" s="904">
        <f>(AB55-R55)/R55</f>
        <v>-0.04</v>
      </c>
      <c r="AD55" s="904">
        <f>(AB55-AA55)/AA55</f>
        <v>0.33333333333333331</v>
      </c>
    </row>
    <row r="56" spans="2:30" ht="15.75" x14ac:dyDescent="0.25">
      <c r="B56" s="147" t="s">
        <v>534</v>
      </c>
      <c r="C56" s="147"/>
      <c r="D56" s="147"/>
      <c r="E56" s="147"/>
      <c r="F56" s="147"/>
      <c r="G56" s="147"/>
      <c r="H56" s="147"/>
      <c r="I56" s="147"/>
      <c r="J56" s="147"/>
      <c r="K56" s="147"/>
      <c r="L56" s="147"/>
      <c r="M56" s="147"/>
      <c r="N56" s="147"/>
      <c r="O56" s="147"/>
      <c r="Q56" s="147" t="s">
        <v>534</v>
      </c>
      <c r="R56" s="147"/>
      <c r="S56" s="147"/>
      <c r="T56" s="147"/>
      <c r="U56" s="147"/>
      <c r="V56" s="147"/>
      <c r="W56" s="147"/>
      <c r="X56" s="147"/>
      <c r="Y56" s="147"/>
      <c r="Z56" s="147"/>
      <c r="AA56" s="147"/>
      <c r="AB56" s="147"/>
      <c r="AC56" s="147"/>
      <c r="AD56" s="147"/>
    </row>
    <row r="58" spans="2:30" ht="15.75" x14ac:dyDescent="0.25">
      <c r="B58" s="146" t="s">
        <v>781</v>
      </c>
      <c r="C58" s="368"/>
      <c r="D58" s="368"/>
      <c r="E58" s="371"/>
      <c r="F58" s="147"/>
      <c r="G58" s="147"/>
      <c r="H58" s="147"/>
      <c r="I58" s="147"/>
      <c r="J58" s="147"/>
      <c r="K58" s="147"/>
      <c r="L58" s="147"/>
      <c r="M58" s="147"/>
      <c r="N58" s="147"/>
      <c r="O58" s="194"/>
    </row>
    <row r="59" spans="2:30" ht="15.75" x14ac:dyDescent="0.25">
      <c r="B59" s="799" t="s">
        <v>530</v>
      </c>
      <c r="C59" s="800"/>
      <c r="D59" s="800"/>
      <c r="E59" s="800"/>
      <c r="F59" s="800"/>
      <c r="G59" s="800"/>
      <c r="H59" s="800"/>
      <c r="I59" s="800"/>
      <c r="J59" s="800"/>
      <c r="K59" s="800"/>
      <c r="L59" s="800"/>
      <c r="M59" s="800"/>
      <c r="N59" s="800"/>
      <c r="O59" s="800"/>
    </row>
    <row r="60" spans="2:30" ht="45.75" x14ac:dyDescent="0.25">
      <c r="B60" s="362" t="s">
        <v>540</v>
      </c>
      <c r="C60" s="363">
        <v>2012</v>
      </c>
      <c r="D60" s="363">
        <v>2013</v>
      </c>
      <c r="E60" s="363">
        <v>2014</v>
      </c>
      <c r="F60" s="363">
        <v>2015</v>
      </c>
      <c r="G60" s="363">
        <v>2016</v>
      </c>
      <c r="H60" s="363">
        <v>2017</v>
      </c>
      <c r="I60" s="363">
        <v>2018</v>
      </c>
      <c r="J60" s="363">
        <v>2019</v>
      </c>
      <c r="K60" s="363">
        <v>2020</v>
      </c>
      <c r="L60" s="363">
        <v>2021</v>
      </c>
      <c r="M60" s="363">
        <v>2022</v>
      </c>
      <c r="N60" s="362" t="s">
        <v>538</v>
      </c>
      <c r="O60" s="362" t="s">
        <v>532</v>
      </c>
      <c r="R60" s="901">
        <v>2012</v>
      </c>
      <c r="S60" s="901">
        <v>2022</v>
      </c>
      <c r="T60" s="901" t="s">
        <v>526</v>
      </c>
    </row>
    <row r="61" spans="2:30" ht="15.75" x14ac:dyDescent="0.25">
      <c r="B61" s="364" t="s">
        <v>92</v>
      </c>
      <c r="C61" s="372">
        <v>0.87</v>
      </c>
      <c r="D61" s="372">
        <v>0.86</v>
      </c>
      <c r="E61" s="372">
        <v>0.86</v>
      </c>
      <c r="F61" s="372">
        <v>0.86</v>
      </c>
      <c r="G61" s="372">
        <v>0.88</v>
      </c>
      <c r="H61" s="372">
        <v>0.88</v>
      </c>
      <c r="I61" s="372">
        <v>0.86</v>
      </c>
      <c r="J61" s="372">
        <v>0.87</v>
      </c>
      <c r="K61" s="365" t="s">
        <v>529</v>
      </c>
      <c r="L61" s="372">
        <v>0.82</v>
      </c>
      <c r="M61" s="372">
        <v>0.82</v>
      </c>
      <c r="N61" s="372">
        <v>-0.05</v>
      </c>
      <c r="O61" s="372">
        <v>0</v>
      </c>
      <c r="Q61" s="907" t="s">
        <v>1007</v>
      </c>
      <c r="R61" s="903">
        <v>25</v>
      </c>
      <c r="S61" s="903">
        <v>24</v>
      </c>
      <c r="T61" s="904">
        <f>(S61-R61)/R61</f>
        <v>-0.04</v>
      </c>
    </row>
    <row r="62" spans="2:30" ht="15.75" x14ac:dyDescent="0.25">
      <c r="B62" s="364" t="s">
        <v>22</v>
      </c>
      <c r="C62" s="372">
        <v>0.89</v>
      </c>
      <c r="D62" s="372">
        <v>0.93</v>
      </c>
      <c r="E62" s="372">
        <v>0.95</v>
      </c>
      <c r="F62" s="372">
        <v>0.91</v>
      </c>
      <c r="G62" s="372">
        <v>0.91</v>
      </c>
      <c r="H62" s="372">
        <v>0.86</v>
      </c>
      <c r="I62" s="372">
        <v>0.9</v>
      </c>
      <c r="J62" s="372">
        <v>0.9</v>
      </c>
      <c r="K62" s="365" t="s">
        <v>529</v>
      </c>
      <c r="L62" s="372">
        <v>0.89</v>
      </c>
      <c r="M62" s="372">
        <v>0.9</v>
      </c>
      <c r="N62" s="372">
        <v>0.01</v>
      </c>
      <c r="O62" s="372">
        <v>0.01</v>
      </c>
      <c r="Q62" s="907" t="s">
        <v>1008</v>
      </c>
      <c r="R62" s="903">
        <v>12</v>
      </c>
      <c r="S62" s="903">
        <v>20</v>
      </c>
      <c r="T62" s="904">
        <f>(S62-R62)/R62</f>
        <v>0.66666666666666663</v>
      </c>
    </row>
    <row r="63" spans="2:30" ht="15.75" x14ac:dyDescent="0.25">
      <c r="B63" s="48" t="s">
        <v>534</v>
      </c>
      <c r="C63" s="147"/>
      <c r="D63" s="147"/>
      <c r="E63" s="147"/>
      <c r="F63" s="147"/>
      <c r="G63" s="147"/>
      <c r="H63" s="147"/>
      <c r="I63" s="147"/>
      <c r="J63" s="147"/>
      <c r="K63" s="147"/>
      <c r="L63" s="147"/>
      <c r="M63" s="373"/>
      <c r="N63" s="147"/>
      <c r="O63" s="147"/>
      <c r="Q63" s="907" t="s">
        <v>1009</v>
      </c>
      <c r="R63" s="903">
        <v>1560</v>
      </c>
      <c r="S63" s="903">
        <v>1380</v>
      </c>
      <c r="T63" s="904">
        <f>(S63-R63)/R63</f>
        <v>-0.11538461538461539</v>
      </c>
    </row>
    <row r="64" spans="2:30" ht="15.75" x14ac:dyDescent="0.25">
      <c r="B64" s="48"/>
      <c r="C64" s="147"/>
      <c r="D64" s="147"/>
      <c r="E64" s="147"/>
      <c r="F64" s="147"/>
      <c r="G64" s="147"/>
      <c r="H64" s="147"/>
      <c r="I64" s="147"/>
      <c r="J64" s="147"/>
      <c r="K64" s="147"/>
      <c r="L64" s="147"/>
      <c r="M64" s="373"/>
      <c r="N64" s="147"/>
      <c r="O64" s="147"/>
      <c r="Q64" s="907" t="s">
        <v>1010</v>
      </c>
      <c r="R64" s="903">
        <v>1081</v>
      </c>
      <c r="S64" s="903">
        <v>1087</v>
      </c>
      <c r="T64" s="904">
        <f>(S64-R64)/R64</f>
        <v>5.5504162812210914E-3</v>
      </c>
    </row>
    <row r="65" spans="2:35" ht="15.75" x14ac:dyDescent="0.25">
      <c r="B65" s="147"/>
      <c r="C65" s="147"/>
      <c r="D65" s="147"/>
      <c r="E65" s="147"/>
      <c r="F65" s="147"/>
      <c r="G65" s="147"/>
      <c r="H65" s="147"/>
      <c r="I65" s="147"/>
      <c r="J65" s="147"/>
      <c r="K65" s="147"/>
      <c r="L65" s="147"/>
      <c r="M65" s="373"/>
      <c r="N65" s="147"/>
      <c r="O65" s="147"/>
    </row>
    <row r="66" spans="2:35" ht="15.75" x14ac:dyDescent="0.25">
      <c r="B66" s="789" t="s">
        <v>156</v>
      </c>
      <c r="C66" s="789"/>
      <c r="D66" s="789"/>
      <c r="E66" s="789"/>
      <c r="F66" s="789"/>
      <c r="G66" s="147"/>
      <c r="H66" s="147"/>
      <c r="I66" s="147"/>
      <c r="J66" s="147"/>
      <c r="K66" s="147"/>
      <c r="L66" s="147"/>
      <c r="M66" s="147"/>
      <c r="N66" s="147"/>
      <c r="O66" s="147"/>
      <c r="S66" s="796"/>
      <c r="T66" s="796"/>
      <c r="U66" s="796"/>
      <c r="V66" s="796"/>
      <c r="W66" s="796"/>
      <c r="X66" s="108"/>
      <c r="Y66" s="108"/>
      <c r="Z66" s="108"/>
      <c r="AA66" s="108"/>
      <c r="AB66" s="108"/>
      <c r="AC66" s="108"/>
      <c r="AD66" s="108"/>
      <c r="AE66" s="108"/>
      <c r="AF66" s="108"/>
      <c r="AG66" s="108"/>
      <c r="AH66" s="108"/>
      <c r="AI66" s="108"/>
    </row>
    <row r="67" spans="2:35" ht="15.75" x14ac:dyDescent="0.25">
      <c r="B67" s="361"/>
      <c r="C67" s="361"/>
      <c r="D67" s="361"/>
      <c r="E67" s="361"/>
      <c r="F67" s="361"/>
      <c r="G67" s="147"/>
      <c r="H67" s="147"/>
      <c r="I67" s="147"/>
      <c r="J67" s="147"/>
      <c r="K67" s="147"/>
      <c r="L67" s="147"/>
      <c r="M67" s="147"/>
      <c r="N67" s="147"/>
      <c r="O67" s="147"/>
      <c r="S67" s="324"/>
      <c r="T67" s="324"/>
      <c r="U67" s="324"/>
      <c r="V67" s="324"/>
      <c r="W67" s="324"/>
      <c r="X67" s="108"/>
      <c r="Y67" s="108"/>
      <c r="Z67" s="108"/>
      <c r="AA67" s="108"/>
      <c r="AB67" s="108"/>
      <c r="AC67" s="108"/>
      <c r="AD67" s="108"/>
      <c r="AE67" s="108"/>
      <c r="AF67" s="108"/>
      <c r="AG67" s="108"/>
      <c r="AH67" s="108"/>
      <c r="AI67" s="108"/>
    </row>
    <row r="68" spans="2:35" ht="15.75" x14ac:dyDescent="0.25">
      <c r="B68" s="374" t="s">
        <v>782</v>
      </c>
      <c r="C68" s="361"/>
      <c r="D68" s="361"/>
      <c r="E68" s="361"/>
      <c r="F68" s="361"/>
      <c r="G68" s="147"/>
      <c r="H68" s="147"/>
      <c r="I68" s="147"/>
      <c r="J68" s="146" t="s">
        <v>783</v>
      </c>
      <c r="K68" s="48"/>
      <c r="L68" s="48"/>
      <c r="M68" s="48"/>
      <c r="N68" s="48"/>
      <c r="O68" s="48"/>
      <c r="S68" s="324"/>
      <c r="T68" s="324"/>
      <c r="U68" s="324"/>
      <c r="V68" s="324"/>
      <c r="W68" s="324"/>
      <c r="X68" s="108"/>
      <c r="Y68" s="108"/>
      <c r="Z68" s="108"/>
      <c r="AA68" s="108"/>
      <c r="AB68" s="108"/>
      <c r="AC68" s="108"/>
      <c r="AD68" s="108"/>
      <c r="AE68" s="108"/>
      <c r="AF68" s="108"/>
      <c r="AG68" s="108"/>
      <c r="AH68" s="108"/>
      <c r="AI68" s="108"/>
    </row>
    <row r="69" spans="2:35" ht="30" x14ac:dyDescent="0.25">
      <c r="B69" s="375"/>
      <c r="C69" s="253" t="s">
        <v>29</v>
      </c>
      <c r="D69" s="253" t="s">
        <v>30</v>
      </c>
      <c r="E69" s="253" t="s">
        <v>31</v>
      </c>
      <c r="F69" s="253" t="s">
        <v>46</v>
      </c>
      <c r="G69" s="253" t="s">
        <v>33</v>
      </c>
      <c r="H69" s="253" t="s">
        <v>21</v>
      </c>
      <c r="I69" s="147"/>
      <c r="J69" s="363" t="s">
        <v>67</v>
      </c>
      <c r="K69" s="253" t="s">
        <v>29</v>
      </c>
      <c r="L69" s="376" t="s">
        <v>31</v>
      </c>
      <c r="M69" s="377" t="s">
        <v>46</v>
      </c>
      <c r="N69" s="253" t="s">
        <v>33</v>
      </c>
      <c r="O69" s="253" t="s">
        <v>24</v>
      </c>
      <c r="S69" s="324"/>
      <c r="T69" s="324"/>
      <c r="U69" s="324"/>
      <c r="V69" s="324"/>
      <c r="W69" s="324"/>
      <c r="X69" s="108"/>
      <c r="Y69" s="108"/>
      <c r="Z69" s="108"/>
      <c r="AA69" s="108"/>
      <c r="AB69" s="108"/>
      <c r="AC69" s="108"/>
      <c r="AD69" s="108"/>
      <c r="AE69" s="108"/>
      <c r="AF69" s="108"/>
      <c r="AG69" s="108"/>
      <c r="AH69" s="108"/>
      <c r="AI69" s="108"/>
    </row>
    <row r="70" spans="2:35" ht="15.75" x14ac:dyDescent="0.25">
      <c r="B70" s="81" t="s">
        <v>22</v>
      </c>
      <c r="C70" s="378">
        <v>3295</v>
      </c>
      <c r="D70" s="378">
        <v>5067</v>
      </c>
      <c r="E70" s="378">
        <v>441</v>
      </c>
      <c r="F70" s="378">
        <v>205</v>
      </c>
      <c r="G70" s="378">
        <v>133</v>
      </c>
      <c r="H70" s="378">
        <f>SUM(C70:G70)</f>
        <v>9141</v>
      </c>
      <c r="I70" s="147"/>
      <c r="J70" s="379" t="s">
        <v>22</v>
      </c>
      <c r="K70" s="380">
        <v>286</v>
      </c>
      <c r="L70" s="380">
        <v>48</v>
      </c>
      <c r="M70" s="380">
        <v>16</v>
      </c>
      <c r="N70" s="380">
        <v>9</v>
      </c>
      <c r="O70" s="380">
        <v>359</v>
      </c>
      <c r="S70" s="324"/>
      <c r="T70" s="324"/>
      <c r="U70" s="324"/>
      <c r="V70" s="324"/>
      <c r="W70" s="324"/>
      <c r="X70" s="108"/>
      <c r="Y70" s="108"/>
      <c r="Z70" s="108"/>
      <c r="AA70" s="108"/>
      <c r="AB70" s="108"/>
      <c r="AC70" s="108"/>
      <c r="AD70" s="108"/>
      <c r="AE70" s="108"/>
      <c r="AF70" s="108"/>
      <c r="AG70" s="108"/>
      <c r="AH70" s="108"/>
      <c r="AI70" s="108"/>
    </row>
    <row r="71" spans="2:35" ht="15.75" x14ac:dyDescent="0.25">
      <c r="B71" s="381" t="s">
        <v>23</v>
      </c>
      <c r="C71" s="382">
        <f>C70/H70</f>
        <v>0.36046384421835687</v>
      </c>
      <c r="D71" s="382">
        <f>D70/H70</f>
        <v>0.55431572038070231</v>
      </c>
      <c r="E71" s="382">
        <f>E70/H70</f>
        <v>4.8244174597965213E-2</v>
      </c>
      <c r="F71" s="382">
        <f>F70/H70</f>
        <v>2.2426430368668634E-2</v>
      </c>
      <c r="G71" s="382">
        <f>G70/H70</f>
        <v>1.4549830434306969E-2</v>
      </c>
      <c r="H71" s="382">
        <f>SUM(C71:G71)</f>
        <v>1</v>
      </c>
      <c r="I71" s="147"/>
      <c r="J71" s="379" t="s">
        <v>116</v>
      </c>
      <c r="K71" s="57">
        <v>0.90592334494773519</v>
      </c>
      <c r="L71" s="57">
        <v>8.7108013937282236E-2</v>
      </c>
      <c r="M71" s="57">
        <v>0</v>
      </c>
      <c r="N71" s="57">
        <v>6.9686411149825784E-3</v>
      </c>
      <c r="O71" s="57">
        <v>1</v>
      </c>
      <c r="S71" s="324"/>
      <c r="T71" s="324"/>
      <c r="U71" s="324"/>
      <c r="V71" s="324"/>
      <c r="W71" s="324"/>
      <c r="X71" s="108"/>
      <c r="Y71" s="108"/>
      <c r="Z71" s="108"/>
      <c r="AA71" s="108"/>
      <c r="AB71" s="108"/>
      <c r="AC71" s="108"/>
      <c r="AD71" s="108"/>
      <c r="AE71" s="108"/>
      <c r="AF71" s="108"/>
      <c r="AG71" s="108"/>
      <c r="AH71" s="108"/>
      <c r="AI71" s="108"/>
    </row>
    <row r="72" spans="2:35" ht="15.75" x14ac:dyDescent="0.25">
      <c r="B72" s="383" t="s">
        <v>45</v>
      </c>
      <c r="C72" s="361"/>
      <c r="D72" s="361"/>
      <c r="E72" s="361"/>
      <c r="F72" s="361"/>
      <c r="G72" s="147"/>
      <c r="H72" s="147"/>
      <c r="I72" s="147"/>
      <c r="J72" s="147" t="s">
        <v>157</v>
      </c>
      <c r="K72" s="147"/>
      <c r="L72" s="147"/>
      <c r="M72" s="147"/>
      <c r="N72" s="147"/>
      <c r="O72" s="147"/>
      <c r="S72" s="324"/>
      <c r="T72" s="324"/>
      <c r="U72" s="324"/>
      <c r="V72" s="324"/>
      <c r="W72" s="324"/>
      <c r="X72" s="108"/>
      <c r="Y72" s="108"/>
      <c r="Z72" s="108"/>
      <c r="AA72" s="108"/>
      <c r="AB72" s="108"/>
      <c r="AC72" s="108"/>
      <c r="AD72" s="108"/>
      <c r="AE72" s="108"/>
      <c r="AF72" s="108"/>
      <c r="AG72" s="108"/>
      <c r="AH72" s="108"/>
      <c r="AI72" s="108"/>
    </row>
    <row r="73" spans="2:35" ht="15.75" x14ac:dyDescent="0.25">
      <c r="B73" s="361"/>
      <c r="C73" s="361"/>
      <c r="D73" s="361"/>
      <c r="E73" s="361"/>
      <c r="F73" s="361"/>
      <c r="G73" s="147"/>
      <c r="H73" s="147"/>
      <c r="I73" s="147"/>
      <c r="J73" s="147"/>
      <c r="K73" s="147"/>
      <c r="L73" s="147"/>
      <c r="M73" s="147"/>
      <c r="N73" s="147"/>
      <c r="O73" s="147"/>
      <c r="S73" s="324"/>
      <c r="T73" s="324"/>
      <c r="U73" s="324"/>
      <c r="V73" s="324"/>
      <c r="W73" s="324"/>
      <c r="X73" s="108"/>
      <c r="Y73" s="108"/>
      <c r="Z73" s="108"/>
      <c r="AA73" s="108"/>
      <c r="AB73" s="108"/>
      <c r="AC73" s="108"/>
      <c r="AD73" s="108"/>
      <c r="AE73" s="108"/>
      <c r="AF73" s="108"/>
      <c r="AG73" s="108"/>
      <c r="AH73" s="108"/>
      <c r="AI73" s="108"/>
    </row>
    <row r="74" spans="2:35" ht="15.75" x14ac:dyDescent="0.25">
      <c r="B74" s="147"/>
      <c r="C74" s="147"/>
      <c r="D74" s="147"/>
      <c r="E74" s="147"/>
      <c r="F74" s="147"/>
      <c r="G74" s="147"/>
      <c r="H74" s="147"/>
      <c r="I74" s="147"/>
      <c r="J74" s="55"/>
      <c r="K74" s="147"/>
      <c r="L74" s="147"/>
      <c r="M74" s="147"/>
      <c r="N74" s="147"/>
      <c r="O74" s="147"/>
      <c r="S74" s="108"/>
      <c r="T74" s="108"/>
      <c r="U74" s="108"/>
      <c r="V74" s="108"/>
      <c r="W74" s="108"/>
      <c r="X74" s="108"/>
      <c r="Y74" s="108"/>
      <c r="Z74" s="108"/>
      <c r="AA74" s="109"/>
      <c r="AB74" s="110"/>
      <c r="AC74" s="110"/>
      <c r="AD74" s="110"/>
      <c r="AE74" s="110"/>
      <c r="AF74" s="110"/>
      <c r="AG74" s="108"/>
      <c r="AH74" s="108"/>
      <c r="AI74" s="108"/>
    </row>
    <row r="75" spans="2:35" ht="15.75" x14ac:dyDescent="0.25">
      <c r="B75" s="146" t="s">
        <v>784</v>
      </c>
      <c r="C75" s="48"/>
      <c r="D75" s="48"/>
      <c r="E75" s="48"/>
      <c r="F75" s="48"/>
      <c r="G75" s="48"/>
      <c r="H75" s="147"/>
      <c r="I75" s="147"/>
      <c r="J75" s="147"/>
      <c r="K75" s="147"/>
      <c r="L75" s="147"/>
      <c r="M75" s="147"/>
      <c r="N75" s="147"/>
      <c r="O75" s="147"/>
      <c r="S75" s="109"/>
      <c r="T75" s="113"/>
      <c r="U75" s="113"/>
      <c r="V75" s="113"/>
      <c r="W75" s="113"/>
      <c r="X75" s="113"/>
      <c r="Y75" s="113"/>
      <c r="Z75" s="108"/>
      <c r="AA75" s="111"/>
      <c r="AB75" s="104"/>
      <c r="AC75" s="104"/>
      <c r="AD75" s="104"/>
      <c r="AE75" s="104"/>
      <c r="AF75" s="104"/>
      <c r="AG75" s="104"/>
      <c r="AH75" s="108"/>
      <c r="AI75" s="108"/>
    </row>
    <row r="76" spans="2:35" ht="75.75" x14ac:dyDescent="0.25">
      <c r="B76" s="363" t="s">
        <v>69</v>
      </c>
      <c r="C76" s="253" t="s">
        <v>29</v>
      </c>
      <c r="D76" s="376" t="s">
        <v>31</v>
      </c>
      <c r="E76" s="377" t="s">
        <v>46</v>
      </c>
      <c r="F76" s="253" t="s">
        <v>33</v>
      </c>
      <c r="G76" s="253" t="s">
        <v>30</v>
      </c>
      <c r="H76" s="384" t="s">
        <v>21</v>
      </c>
      <c r="I76" s="384" t="s">
        <v>70</v>
      </c>
      <c r="J76" s="384" t="s">
        <v>71</v>
      </c>
      <c r="K76" s="385" t="s">
        <v>542</v>
      </c>
      <c r="L76" s="147"/>
      <c r="M76" s="147"/>
      <c r="N76" s="147"/>
      <c r="O76" s="147"/>
      <c r="S76" s="109"/>
      <c r="T76" s="113"/>
      <c r="U76" s="113"/>
      <c r="V76" s="113"/>
      <c r="W76" s="113"/>
      <c r="X76" s="113"/>
      <c r="Y76" s="113"/>
      <c r="Z76" s="108"/>
      <c r="AA76" s="111"/>
      <c r="AB76" s="104"/>
      <c r="AC76" s="104"/>
      <c r="AD76" s="104"/>
      <c r="AE76" s="104"/>
      <c r="AF76" s="104"/>
      <c r="AG76" s="104"/>
      <c r="AH76" s="108"/>
      <c r="AI76" s="108"/>
    </row>
    <row r="77" spans="2:35" ht="15.75" x14ac:dyDescent="0.25">
      <c r="B77" s="379" t="s">
        <v>22</v>
      </c>
      <c r="C77" s="386">
        <v>564</v>
      </c>
      <c r="D77" s="386">
        <v>56</v>
      </c>
      <c r="E77" s="386">
        <v>0</v>
      </c>
      <c r="F77" s="386">
        <v>17</v>
      </c>
      <c r="G77" s="386">
        <v>2012</v>
      </c>
      <c r="H77" s="386">
        <f>SUM(C77:G77)</f>
        <v>2649</v>
      </c>
      <c r="I77" s="387">
        <f t="shared" ref="I77" si="1">C77/H77</f>
        <v>0.21291053227633069</v>
      </c>
      <c r="J77" s="388">
        <f>F77/H77</f>
        <v>6.4175160437901094E-3</v>
      </c>
      <c r="K77" s="228">
        <f>D77/H77</f>
        <v>2.1140052850132124E-2</v>
      </c>
      <c r="L77" s="147"/>
      <c r="M77" s="147"/>
      <c r="N77" s="147"/>
      <c r="O77" s="147"/>
      <c r="S77" s="109"/>
      <c r="T77" s="113"/>
      <c r="U77" s="113"/>
      <c r="V77" s="113"/>
      <c r="W77" s="113"/>
      <c r="X77" s="113"/>
      <c r="Y77" s="113"/>
      <c r="Z77" s="108"/>
      <c r="AA77" s="111"/>
      <c r="AB77" s="104"/>
      <c r="AC77" s="104"/>
      <c r="AD77" s="104"/>
      <c r="AE77" s="104"/>
      <c r="AF77" s="104"/>
      <c r="AG77" s="104"/>
      <c r="AH77" s="108"/>
      <c r="AI77" s="108"/>
    </row>
    <row r="78" spans="2:35" ht="15.75" x14ac:dyDescent="0.25">
      <c r="B78" s="195" t="s">
        <v>543</v>
      </c>
      <c r="C78" s="55"/>
      <c r="D78" s="55"/>
      <c r="E78" s="55"/>
      <c r="F78" s="55"/>
      <c r="G78" s="55"/>
      <c r="H78" s="55"/>
      <c r="I78" s="147"/>
      <c r="J78" s="147"/>
      <c r="K78" s="147"/>
      <c r="L78" s="147"/>
      <c r="M78" s="147"/>
      <c r="N78" s="147"/>
      <c r="O78" s="147"/>
      <c r="S78" s="114"/>
      <c r="T78" s="41"/>
      <c r="U78" s="41"/>
      <c r="V78" s="41"/>
      <c r="W78" s="41"/>
      <c r="X78" s="41"/>
      <c r="Y78" s="41"/>
      <c r="Z78" s="108"/>
      <c r="AA78" s="112"/>
      <c r="AB78" s="110"/>
      <c r="AC78" s="110"/>
      <c r="AD78" s="110"/>
      <c r="AE78" s="110"/>
      <c r="AF78" s="110"/>
      <c r="AG78" s="110"/>
      <c r="AH78" s="108"/>
      <c r="AI78" s="108"/>
    </row>
    <row r="79" spans="2:35" ht="15.75" x14ac:dyDescent="0.25">
      <c r="B79" s="48"/>
      <c r="C79" s="48"/>
      <c r="D79" s="107"/>
      <c r="E79" s="48"/>
      <c r="F79" s="48"/>
      <c r="G79" s="48"/>
      <c r="H79" s="48"/>
      <c r="I79" s="389"/>
      <c r="J79" s="147"/>
      <c r="K79" s="147"/>
      <c r="L79" s="147"/>
      <c r="M79" s="147"/>
      <c r="N79" s="147"/>
      <c r="O79" s="147"/>
      <c r="S79" s="108"/>
      <c r="T79" s="108"/>
      <c r="U79" s="108"/>
      <c r="V79" s="108"/>
      <c r="W79" s="108"/>
      <c r="X79" s="108"/>
      <c r="Y79" s="108"/>
      <c r="Z79" s="108"/>
      <c r="AA79" s="109"/>
      <c r="AB79" s="110"/>
      <c r="AC79" s="110"/>
      <c r="AD79" s="110"/>
      <c r="AE79" s="110"/>
      <c r="AF79" s="110"/>
      <c r="AG79" s="110"/>
      <c r="AH79" s="108"/>
      <c r="AI79" s="108"/>
    </row>
    <row r="80" spans="2:35" ht="15.75" x14ac:dyDescent="0.25">
      <c r="B80" s="147"/>
      <c r="C80" s="147"/>
      <c r="D80" s="147"/>
      <c r="E80" s="147"/>
      <c r="F80" s="147"/>
      <c r="G80" s="147"/>
      <c r="H80" s="147"/>
      <c r="I80" s="147"/>
      <c r="J80" s="55"/>
      <c r="K80" s="390"/>
      <c r="L80" s="390"/>
      <c r="M80" s="390"/>
      <c r="N80" s="390"/>
      <c r="O80" s="390"/>
      <c r="P80" s="59"/>
      <c r="S80" s="108"/>
      <c r="T80" s="108"/>
      <c r="U80" s="108"/>
      <c r="V80" s="108"/>
      <c r="W80" s="108"/>
      <c r="X80" s="108"/>
      <c r="Y80" s="108"/>
      <c r="Z80" s="108"/>
      <c r="AA80" s="112"/>
      <c r="AB80" s="115"/>
      <c r="AC80" s="115"/>
      <c r="AD80" s="115"/>
      <c r="AE80" s="115"/>
      <c r="AF80" s="115"/>
      <c r="AG80" s="115"/>
      <c r="AH80" s="108"/>
      <c r="AI80" s="108"/>
    </row>
    <row r="81" spans="1:35" ht="15.75" x14ac:dyDescent="0.25">
      <c r="B81" s="789" t="s">
        <v>671</v>
      </c>
      <c r="C81" s="789"/>
      <c r="D81" s="789"/>
      <c r="E81" s="789"/>
      <c r="F81" s="789"/>
      <c r="G81" s="147"/>
      <c r="H81" s="147" t="s">
        <v>158</v>
      </c>
      <c r="I81" s="147"/>
      <c r="J81" s="147"/>
      <c r="K81" s="147"/>
      <c r="L81" s="147"/>
      <c r="M81" s="147"/>
      <c r="N81" s="147"/>
      <c r="O81" s="147"/>
      <c r="S81" s="108"/>
      <c r="T81" s="108"/>
      <c r="U81" s="108"/>
      <c r="V81" s="108"/>
      <c r="W81" s="108"/>
      <c r="X81" s="108"/>
      <c r="Y81" s="108"/>
      <c r="Z81" s="108"/>
      <c r="AA81" s="108"/>
      <c r="AB81" s="108"/>
      <c r="AC81" s="108"/>
      <c r="AD81" s="108"/>
      <c r="AE81" s="108"/>
      <c r="AF81" s="108"/>
      <c r="AG81" s="108"/>
      <c r="AH81" s="108"/>
      <c r="AI81" s="108"/>
    </row>
    <row r="82" spans="1:35" ht="15.75" x14ac:dyDescent="0.25">
      <c r="B82" s="361"/>
      <c r="C82" s="361"/>
      <c r="D82" s="361"/>
      <c r="E82" s="361"/>
      <c r="F82" s="361"/>
      <c r="G82" s="147"/>
      <c r="H82" s="147"/>
      <c r="I82" s="147"/>
      <c r="J82" s="147"/>
      <c r="K82" s="147"/>
      <c r="L82" s="147"/>
      <c r="M82" s="147"/>
      <c r="N82" s="147"/>
      <c r="O82" s="147"/>
    </row>
    <row r="83" spans="1:35" customFormat="1" ht="15.75" x14ac:dyDescent="0.25">
      <c r="A83" s="16"/>
      <c r="B83" s="391" t="s">
        <v>785</v>
      </c>
      <c r="C83" s="194"/>
      <c r="D83" s="194"/>
      <c r="E83" s="194"/>
      <c r="F83" s="194"/>
      <c r="G83" s="194"/>
      <c r="H83" s="194"/>
      <c r="I83" s="194"/>
      <c r="J83" s="194"/>
      <c r="K83" s="194"/>
      <c r="L83" s="194"/>
      <c r="M83" s="194"/>
      <c r="N83" s="194"/>
      <c r="O83" s="194"/>
    </row>
    <row r="84" spans="1:35" ht="60" x14ac:dyDescent="0.25">
      <c r="B84" s="194"/>
      <c r="C84" s="80" t="s">
        <v>159</v>
      </c>
      <c r="D84" s="80" t="s">
        <v>535</v>
      </c>
      <c r="E84" s="80" t="s">
        <v>161</v>
      </c>
      <c r="F84" s="80" t="s">
        <v>162</v>
      </c>
      <c r="G84" s="80" t="s">
        <v>163</v>
      </c>
      <c r="H84" s="80" t="s">
        <v>164</v>
      </c>
      <c r="I84" s="80" t="s">
        <v>24</v>
      </c>
      <c r="J84" s="147"/>
      <c r="K84" s="147"/>
      <c r="L84" s="147"/>
      <c r="M84" s="147"/>
      <c r="N84" s="147"/>
      <c r="O84" s="147"/>
    </row>
    <row r="85" spans="1:35" ht="15.75" x14ac:dyDescent="0.25">
      <c r="B85" s="81" t="s">
        <v>22</v>
      </c>
      <c r="C85" s="321">
        <v>0</v>
      </c>
      <c r="D85" s="321">
        <v>118</v>
      </c>
      <c r="E85" s="321">
        <v>0</v>
      </c>
      <c r="F85" s="321">
        <v>0</v>
      </c>
      <c r="G85" s="321">
        <v>1</v>
      </c>
      <c r="H85" s="321">
        <v>0</v>
      </c>
      <c r="I85" s="321">
        <f>SUM(C85:H85)</f>
        <v>119</v>
      </c>
      <c r="J85" s="147"/>
      <c r="K85" s="147"/>
      <c r="L85" s="147"/>
      <c r="M85" s="147"/>
      <c r="N85" s="147"/>
      <c r="O85" s="147"/>
    </row>
    <row r="86" spans="1:35" ht="15.75" x14ac:dyDescent="0.25">
      <c r="B86" s="55" t="s">
        <v>536</v>
      </c>
      <c r="C86" s="390"/>
      <c r="D86" s="147"/>
      <c r="E86" s="147"/>
      <c r="F86" s="147"/>
      <c r="G86" s="147"/>
      <c r="H86" s="147"/>
      <c r="I86" s="147"/>
      <c r="J86" s="147"/>
      <c r="K86" s="147"/>
      <c r="L86" s="147"/>
      <c r="M86" s="147"/>
      <c r="N86" s="147"/>
      <c r="O86" s="147"/>
    </row>
    <row r="87" spans="1:35" ht="15.75" x14ac:dyDescent="0.25">
      <c r="B87" s="147"/>
      <c r="C87" s="147"/>
      <c r="D87" s="147"/>
      <c r="E87" s="147"/>
      <c r="F87" s="147"/>
      <c r="G87" s="147"/>
      <c r="H87" s="147"/>
      <c r="I87" s="147"/>
      <c r="J87" s="147"/>
      <c r="K87" s="147"/>
      <c r="L87" s="147"/>
      <c r="M87" s="147"/>
      <c r="N87" s="147"/>
      <c r="O87" s="147"/>
    </row>
    <row r="88" spans="1:35" customFormat="1" ht="15.75" x14ac:dyDescent="0.25">
      <c r="A88" s="16"/>
      <c r="B88" s="172" t="s">
        <v>786</v>
      </c>
      <c r="C88" s="194"/>
      <c r="D88" s="194"/>
      <c r="E88" s="194"/>
      <c r="F88" s="194"/>
      <c r="G88" s="194"/>
      <c r="H88" s="194"/>
      <c r="I88" s="194"/>
      <c r="J88" s="194"/>
      <c r="K88" s="194"/>
      <c r="L88" s="194"/>
      <c r="M88" s="194"/>
      <c r="N88" s="194"/>
      <c r="O88" s="194"/>
    </row>
    <row r="89" spans="1:35" ht="60" x14ac:dyDescent="0.25">
      <c r="B89" s="194"/>
      <c r="C89" s="80" t="s">
        <v>159</v>
      </c>
      <c r="D89" s="80" t="s">
        <v>160</v>
      </c>
      <c r="E89" s="80" t="s">
        <v>161</v>
      </c>
      <c r="F89" s="80" t="s">
        <v>162</v>
      </c>
      <c r="G89" s="80" t="s">
        <v>163</v>
      </c>
      <c r="H89" s="80" t="s">
        <v>164</v>
      </c>
      <c r="I89" s="80" t="s">
        <v>112</v>
      </c>
      <c r="J89" s="147"/>
      <c r="K89" s="147"/>
      <c r="L89" s="147"/>
      <c r="M89" s="147"/>
      <c r="N89" s="147"/>
      <c r="O89" s="147"/>
    </row>
    <row r="90" spans="1:35" ht="15.75" x14ac:dyDescent="0.25">
      <c r="B90" s="81" t="s">
        <v>22</v>
      </c>
      <c r="C90" s="321">
        <v>0</v>
      </c>
      <c r="D90" s="321">
        <v>211</v>
      </c>
      <c r="E90" s="321">
        <v>0</v>
      </c>
      <c r="F90" s="321">
        <v>0</v>
      </c>
      <c r="G90" s="321">
        <v>14</v>
      </c>
      <c r="H90" s="392">
        <v>0</v>
      </c>
      <c r="I90" s="321">
        <f>SUM(C90:H90)</f>
        <v>225</v>
      </c>
      <c r="J90" s="370"/>
      <c r="K90" s="147"/>
      <c r="L90" s="147"/>
      <c r="M90" s="147"/>
      <c r="N90" s="147"/>
      <c r="O90" s="147"/>
    </row>
    <row r="91" spans="1:35" ht="15.75" x14ac:dyDescent="0.25">
      <c r="B91" s="55" t="s">
        <v>536</v>
      </c>
      <c r="C91" s="147"/>
      <c r="D91" s="147"/>
      <c r="E91" s="147"/>
      <c r="F91" s="147"/>
      <c r="G91" s="147"/>
      <c r="H91" s="147"/>
      <c r="I91" s="147"/>
      <c r="J91" s="147"/>
      <c r="K91" s="147"/>
      <c r="L91" s="147"/>
      <c r="M91" s="147"/>
      <c r="N91" s="147"/>
      <c r="O91" s="147"/>
    </row>
    <row r="92" spans="1:35" ht="15.75" x14ac:dyDescent="0.25">
      <c r="B92" s="49"/>
      <c r="C92" s="147"/>
      <c r="D92" s="147"/>
      <c r="E92" s="147"/>
      <c r="F92" s="147"/>
      <c r="G92" s="147"/>
      <c r="H92" s="147"/>
      <c r="I92" s="147"/>
      <c r="J92" s="147"/>
      <c r="K92" s="147"/>
      <c r="L92" s="147"/>
      <c r="M92" s="147"/>
      <c r="N92" s="147"/>
      <c r="O92" s="147"/>
    </row>
    <row r="93" spans="1:35" ht="15.75" x14ac:dyDescent="0.25">
      <c r="B93" s="193"/>
      <c r="C93" s="194"/>
      <c r="D93" s="194"/>
      <c r="E93" s="194"/>
      <c r="F93" s="194"/>
      <c r="G93" s="194"/>
      <c r="H93" s="194"/>
      <c r="I93" s="147"/>
      <c r="J93" s="147"/>
      <c r="K93" s="147"/>
      <c r="L93" s="147"/>
      <c r="M93" s="147"/>
      <c r="N93" s="147"/>
      <c r="O93" s="147"/>
    </row>
    <row r="94" spans="1:35" ht="15.75" x14ac:dyDescent="0.25">
      <c r="B94" s="171" t="s">
        <v>787</v>
      </c>
      <c r="C94" s="393"/>
      <c r="D94" s="147"/>
      <c r="E94" s="147"/>
      <c r="F94" s="147"/>
      <c r="G94" s="147"/>
      <c r="H94" s="147"/>
      <c r="I94" s="147"/>
      <c r="J94" s="147"/>
      <c r="K94" s="147"/>
      <c r="L94" s="147"/>
      <c r="M94" s="147"/>
      <c r="N94" s="147"/>
      <c r="O94" s="147"/>
    </row>
    <row r="95" spans="1:35" ht="45" x14ac:dyDescent="0.25">
      <c r="B95" s="394" t="s">
        <v>500</v>
      </c>
      <c r="C95" s="253" t="s">
        <v>493</v>
      </c>
      <c r="D95" s="253" t="s">
        <v>30</v>
      </c>
      <c r="E95" s="253" t="s">
        <v>481</v>
      </c>
      <c r="F95" s="253" t="s">
        <v>32</v>
      </c>
      <c r="G95" s="253" t="s">
        <v>33</v>
      </c>
      <c r="H95" s="253" t="s">
        <v>21</v>
      </c>
      <c r="I95" s="147"/>
      <c r="J95" s="147"/>
      <c r="K95" s="147"/>
      <c r="L95" s="147"/>
      <c r="M95" s="147"/>
      <c r="N95" s="147"/>
      <c r="O95" s="147"/>
    </row>
    <row r="96" spans="1:35" ht="15.75" x14ac:dyDescent="0.25">
      <c r="B96" s="395" t="s">
        <v>28</v>
      </c>
      <c r="C96" s="365"/>
      <c r="D96" s="365">
        <v>3123</v>
      </c>
      <c r="E96" s="365">
        <v>150</v>
      </c>
      <c r="F96" s="365">
        <v>0</v>
      </c>
      <c r="G96" s="365">
        <v>48</v>
      </c>
      <c r="H96" s="396">
        <f>SUM(C96:G96)</f>
        <v>3321</v>
      </c>
      <c r="I96" s="147"/>
      <c r="J96" s="147"/>
      <c r="K96" s="147"/>
      <c r="L96" s="147"/>
      <c r="M96" s="147"/>
      <c r="N96" s="147"/>
      <c r="O96" s="147"/>
    </row>
    <row r="97" spans="2:15" ht="45" x14ac:dyDescent="0.25">
      <c r="B97" s="397" t="s">
        <v>64</v>
      </c>
      <c r="C97" s="652" t="s">
        <v>493</v>
      </c>
      <c r="D97" s="652" t="s">
        <v>494</v>
      </c>
      <c r="E97" s="652" t="s">
        <v>496</v>
      </c>
      <c r="F97" s="652" t="s">
        <v>495</v>
      </c>
      <c r="G97" s="652" t="s">
        <v>497</v>
      </c>
      <c r="H97" s="652" t="s">
        <v>21</v>
      </c>
      <c r="I97" s="147"/>
      <c r="J97" s="147"/>
      <c r="K97" s="147"/>
      <c r="L97" s="147"/>
      <c r="M97" s="147"/>
      <c r="N97" s="147"/>
      <c r="O97" s="147"/>
    </row>
    <row r="98" spans="2:15" ht="15.75" x14ac:dyDescent="0.25">
      <c r="B98" s="226" t="s">
        <v>34</v>
      </c>
      <c r="C98" s="226">
        <v>12</v>
      </c>
      <c r="D98" s="226">
        <v>0</v>
      </c>
      <c r="E98" s="226">
        <v>0</v>
      </c>
      <c r="F98" s="226">
        <v>0</v>
      </c>
      <c r="G98" s="226">
        <v>0</v>
      </c>
      <c r="H98" s="226">
        <f t="shared" ref="H98:H109" si="2">SUM(C98:G98)</f>
        <v>12</v>
      </c>
      <c r="I98" s="147"/>
      <c r="J98" s="147"/>
      <c r="K98" s="147"/>
      <c r="L98" s="147"/>
      <c r="M98" s="147"/>
      <c r="N98" s="147"/>
      <c r="O98" s="147"/>
    </row>
    <row r="99" spans="2:15" ht="15.75" x14ac:dyDescent="0.25">
      <c r="B99" s="226" t="s">
        <v>35</v>
      </c>
      <c r="C99" s="226">
        <v>0</v>
      </c>
      <c r="D99" s="226">
        <v>32</v>
      </c>
      <c r="E99" s="226">
        <v>0</v>
      </c>
      <c r="F99" s="226">
        <v>11</v>
      </c>
      <c r="G99" s="226">
        <v>0</v>
      </c>
      <c r="H99" s="226">
        <f t="shared" si="2"/>
        <v>43</v>
      </c>
      <c r="I99" s="147"/>
      <c r="J99" s="147"/>
      <c r="K99" s="147"/>
      <c r="L99" s="147"/>
      <c r="M99" s="147"/>
      <c r="N99" s="147"/>
      <c r="O99" s="147"/>
    </row>
    <row r="100" spans="2:15" ht="15.75" x14ac:dyDescent="0.25">
      <c r="B100" s="226" t="s">
        <v>36</v>
      </c>
      <c r="C100" s="226">
        <v>20</v>
      </c>
      <c r="D100" s="226">
        <v>64</v>
      </c>
      <c r="E100" s="226">
        <v>0</v>
      </c>
      <c r="F100" s="226">
        <v>0</v>
      </c>
      <c r="G100" s="226">
        <v>1</v>
      </c>
      <c r="H100" s="226">
        <f t="shared" si="2"/>
        <v>85</v>
      </c>
      <c r="I100" s="147"/>
      <c r="J100" s="147"/>
      <c r="K100" s="147"/>
      <c r="L100" s="147"/>
      <c r="M100" s="147"/>
      <c r="N100" s="147"/>
      <c r="O100" s="147"/>
    </row>
    <row r="101" spans="2:15" ht="15.75" x14ac:dyDescent="0.25">
      <c r="B101" s="226" t="s">
        <v>37</v>
      </c>
      <c r="C101" s="226">
        <v>15</v>
      </c>
      <c r="D101" s="226">
        <v>1</v>
      </c>
      <c r="E101" s="226">
        <v>49</v>
      </c>
      <c r="F101" s="226">
        <v>0</v>
      </c>
      <c r="G101" s="226">
        <v>0</v>
      </c>
      <c r="H101" s="226">
        <f t="shared" si="2"/>
        <v>65</v>
      </c>
      <c r="I101" s="147"/>
      <c r="J101" s="147"/>
      <c r="K101" s="147"/>
      <c r="L101" s="147"/>
      <c r="M101" s="147"/>
      <c r="N101" s="147"/>
      <c r="O101" s="147"/>
    </row>
    <row r="102" spans="2:15" ht="15.75" x14ac:dyDescent="0.25">
      <c r="B102" s="226" t="s">
        <v>498</v>
      </c>
      <c r="C102" s="226">
        <v>0</v>
      </c>
      <c r="D102" s="226">
        <v>0</v>
      </c>
      <c r="E102" s="226">
        <v>0</v>
      </c>
      <c r="F102" s="226">
        <v>1</v>
      </c>
      <c r="G102" s="226">
        <v>0</v>
      </c>
      <c r="H102" s="226">
        <f t="shared" si="2"/>
        <v>1</v>
      </c>
      <c r="I102" s="147"/>
      <c r="J102" s="147"/>
      <c r="K102" s="147"/>
      <c r="L102" s="147"/>
      <c r="M102" s="147"/>
      <c r="N102" s="147"/>
      <c r="O102" s="147"/>
    </row>
    <row r="103" spans="2:15" ht="15.75" x14ac:dyDescent="0.25">
      <c r="B103" s="226" t="s">
        <v>39</v>
      </c>
      <c r="C103" s="226">
        <v>35</v>
      </c>
      <c r="D103" s="226">
        <v>798</v>
      </c>
      <c r="E103" s="226">
        <v>0</v>
      </c>
      <c r="F103" s="226">
        <v>17</v>
      </c>
      <c r="G103" s="226">
        <v>19</v>
      </c>
      <c r="H103" s="226">
        <f t="shared" si="2"/>
        <v>869</v>
      </c>
      <c r="I103" s="147"/>
      <c r="J103" s="147"/>
      <c r="K103" s="147"/>
      <c r="L103" s="147"/>
      <c r="M103" s="147"/>
      <c r="N103" s="147"/>
      <c r="O103" s="147"/>
    </row>
    <row r="104" spans="2:15" ht="15.75" x14ac:dyDescent="0.25">
      <c r="B104" s="226" t="s">
        <v>40</v>
      </c>
      <c r="C104" s="226">
        <v>151</v>
      </c>
      <c r="D104" s="226">
        <v>98</v>
      </c>
      <c r="E104" s="226">
        <v>242</v>
      </c>
      <c r="F104" s="226">
        <v>150</v>
      </c>
      <c r="G104" s="226">
        <v>8</v>
      </c>
      <c r="H104" s="226">
        <f t="shared" si="2"/>
        <v>649</v>
      </c>
      <c r="I104" s="147"/>
      <c r="J104" s="147"/>
      <c r="K104" s="147"/>
      <c r="L104" s="147"/>
      <c r="M104" s="147"/>
      <c r="N104" s="147"/>
      <c r="O104" s="147"/>
    </row>
    <row r="105" spans="2:15" ht="15.75" x14ac:dyDescent="0.25">
      <c r="B105" s="226" t="s">
        <v>41</v>
      </c>
      <c r="C105" s="226">
        <v>8</v>
      </c>
      <c r="D105" s="226">
        <v>467</v>
      </c>
      <c r="E105" s="226">
        <v>0</v>
      </c>
      <c r="F105" s="226">
        <v>26</v>
      </c>
      <c r="G105" s="226">
        <v>8</v>
      </c>
      <c r="H105" s="226">
        <f t="shared" si="2"/>
        <v>509</v>
      </c>
      <c r="I105" s="147"/>
      <c r="J105" s="147"/>
      <c r="K105" s="147"/>
      <c r="L105" s="147"/>
      <c r="M105" s="147"/>
      <c r="N105" s="147"/>
      <c r="O105" s="147"/>
    </row>
    <row r="106" spans="2:15" ht="15.75" x14ac:dyDescent="0.25">
      <c r="B106" s="226" t="s">
        <v>42</v>
      </c>
      <c r="C106" s="226">
        <v>0</v>
      </c>
      <c r="D106" s="226">
        <v>34</v>
      </c>
      <c r="E106" s="226">
        <v>0</v>
      </c>
      <c r="F106" s="226">
        <v>0</v>
      </c>
      <c r="G106" s="226">
        <v>33</v>
      </c>
      <c r="H106" s="226">
        <f t="shared" si="2"/>
        <v>67</v>
      </c>
      <c r="I106" s="147"/>
      <c r="J106" s="147"/>
      <c r="K106" s="147"/>
      <c r="L106" s="147"/>
      <c r="M106" s="147"/>
      <c r="N106" s="147"/>
      <c r="O106" s="147"/>
    </row>
    <row r="107" spans="2:15" ht="15.75" x14ac:dyDescent="0.25">
      <c r="B107" s="226" t="s">
        <v>43</v>
      </c>
      <c r="C107" s="226">
        <v>73</v>
      </c>
      <c r="D107" s="226">
        <v>435</v>
      </c>
      <c r="E107" s="226">
        <v>0</v>
      </c>
      <c r="F107" s="226">
        <v>0</v>
      </c>
      <c r="G107" s="226">
        <v>16</v>
      </c>
      <c r="H107" s="226">
        <f t="shared" si="2"/>
        <v>524</v>
      </c>
      <c r="I107" s="147"/>
      <c r="J107" s="147"/>
      <c r="K107" s="147"/>
      <c r="L107" s="147"/>
      <c r="M107" s="147"/>
      <c r="N107" s="147"/>
      <c r="O107" s="147"/>
    </row>
    <row r="108" spans="2:15" ht="15.75" x14ac:dyDescent="0.25">
      <c r="B108" s="226" t="s">
        <v>44</v>
      </c>
      <c r="C108" s="226">
        <v>5</v>
      </c>
      <c r="D108" s="226">
        <v>15</v>
      </c>
      <c r="E108" s="226">
        <v>0</v>
      </c>
      <c r="F108" s="226">
        <v>0</v>
      </c>
      <c r="G108" s="226">
        <v>0</v>
      </c>
      <c r="H108" s="226">
        <f t="shared" si="2"/>
        <v>20</v>
      </c>
      <c r="I108" s="147"/>
      <c r="J108" s="147"/>
      <c r="K108" s="147"/>
      <c r="L108" s="147"/>
      <c r="M108" s="147"/>
      <c r="N108" s="147"/>
      <c r="O108" s="147"/>
    </row>
    <row r="109" spans="2:15" ht="15.75" x14ac:dyDescent="0.25">
      <c r="B109" s="226" t="s">
        <v>21</v>
      </c>
      <c r="C109" s="226">
        <v>319</v>
      </c>
      <c r="D109" s="226">
        <v>1944</v>
      </c>
      <c r="E109" s="226">
        <v>291</v>
      </c>
      <c r="F109" s="226">
        <f>SUM(F98:F108)</f>
        <v>205</v>
      </c>
      <c r="G109" s="226">
        <v>85</v>
      </c>
      <c r="H109" s="226">
        <f t="shared" si="2"/>
        <v>2844</v>
      </c>
      <c r="I109" s="147"/>
      <c r="J109" s="147"/>
      <c r="K109" s="147"/>
      <c r="L109" s="147"/>
      <c r="M109" s="147"/>
      <c r="N109" s="147"/>
      <c r="O109" s="147"/>
    </row>
    <row r="110" spans="2:15" ht="47.25" x14ac:dyDescent="0.25">
      <c r="B110" s="394" t="s">
        <v>501</v>
      </c>
      <c r="C110" s="651" t="s">
        <v>480</v>
      </c>
      <c r="D110" s="651" t="s">
        <v>30</v>
      </c>
      <c r="E110" s="651" t="s">
        <v>481</v>
      </c>
      <c r="F110" s="651" t="s">
        <v>32</v>
      </c>
      <c r="G110" s="651" t="s">
        <v>33</v>
      </c>
      <c r="H110" s="651" t="s">
        <v>21</v>
      </c>
      <c r="I110" s="147"/>
      <c r="J110" s="147"/>
      <c r="K110" s="147"/>
      <c r="L110" s="147"/>
      <c r="M110" s="147"/>
      <c r="N110" s="147"/>
      <c r="O110" s="147"/>
    </row>
    <row r="111" spans="2:15" ht="15.75" x14ac:dyDescent="0.25">
      <c r="B111" s="399" t="s">
        <v>482</v>
      </c>
      <c r="C111" s="400">
        <f t="shared" ref="C111:H111" si="3">C96+C109</f>
        <v>319</v>
      </c>
      <c r="D111" s="400">
        <f t="shared" si="3"/>
        <v>5067</v>
      </c>
      <c r="E111" s="400">
        <f>E96+E109</f>
        <v>441</v>
      </c>
      <c r="F111" s="400">
        <f t="shared" si="3"/>
        <v>205</v>
      </c>
      <c r="G111" s="400">
        <f t="shared" si="3"/>
        <v>133</v>
      </c>
      <c r="H111" s="401">
        <f t="shared" si="3"/>
        <v>6165</v>
      </c>
      <c r="I111" s="147"/>
      <c r="J111" s="147"/>
      <c r="K111" s="147"/>
      <c r="L111" s="147"/>
      <c r="M111" s="147"/>
      <c r="N111" s="147"/>
      <c r="O111" s="147"/>
    </row>
    <row r="112" spans="2:15" ht="15.75" x14ac:dyDescent="0.25">
      <c r="B112" s="193" t="s">
        <v>499</v>
      </c>
      <c r="C112" s="393"/>
      <c r="D112" s="147"/>
      <c r="E112" s="147"/>
      <c r="F112" s="147"/>
      <c r="G112" s="147"/>
      <c r="H112" s="147"/>
      <c r="I112" s="147"/>
      <c r="J112" s="147"/>
      <c r="K112" s="147"/>
      <c r="L112" s="147"/>
      <c r="M112" s="147"/>
      <c r="N112" s="147"/>
      <c r="O112" s="147"/>
    </row>
    <row r="113" spans="2:15" ht="15.75" x14ac:dyDescent="0.25">
      <c r="B113" s="147"/>
      <c r="C113" s="147"/>
      <c r="D113" s="147"/>
      <c r="E113" s="147"/>
      <c r="F113" s="147"/>
      <c r="G113" s="147"/>
      <c r="H113" s="147"/>
      <c r="I113" s="147"/>
      <c r="J113" s="147"/>
      <c r="K113" s="147"/>
      <c r="L113" s="147"/>
      <c r="M113" s="147"/>
      <c r="N113" s="147"/>
      <c r="O113" s="147"/>
    </row>
    <row r="114" spans="2:15" ht="15.75" x14ac:dyDescent="0.25">
      <c r="B114" s="789" t="s">
        <v>672</v>
      </c>
      <c r="C114" s="789"/>
      <c r="D114" s="789"/>
      <c r="E114" s="789"/>
      <c r="F114" s="789"/>
      <c r="G114" s="147"/>
      <c r="H114" s="147"/>
      <c r="I114" s="147"/>
      <c r="J114" s="147"/>
      <c r="K114" s="147"/>
      <c r="L114" s="147"/>
      <c r="M114" s="147"/>
      <c r="N114" s="147"/>
      <c r="O114" s="147"/>
    </row>
    <row r="115" spans="2:15" ht="15.75" x14ac:dyDescent="0.25">
      <c r="B115" s="453"/>
      <c r="C115" s="453"/>
      <c r="D115" s="453"/>
      <c r="E115" s="453"/>
      <c r="F115" s="453"/>
      <c r="G115" s="147"/>
      <c r="H115" s="147"/>
      <c r="I115" s="147"/>
      <c r="J115" s="147"/>
      <c r="K115" s="147"/>
      <c r="L115" s="147"/>
      <c r="M115" s="147"/>
      <c r="N115" s="147"/>
      <c r="O115" s="147"/>
    </row>
    <row r="116" spans="2:15" ht="15.75" x14ac:dyDescent="0.25">
      <c r="B116" s="402" t="s">
        <v>788</v>
      </c>
      <c r="C116" s="403"/>
      <c r="D116" s="403"/>
      <c r="E116" s="403"/>
      <c r="F116" s="402"/>
      <c r="G116" s="402"/>
      <c r="H116" s="403"/>
      <c r="I116" s="403"/>
      <c r="J116" s="147"/>
      <c r="K116" s="147"/>
      <c r="L116" s="147"/>
      <c r="M116" s="147"/>
      <c r="N116" s="147"/>
      <c r="O116" s="147"/>
    </row>
    <row r="117" spans="2:15" ht="15.75" x14ac:dyDescent="0.25">
      <c r="B117" s="781"/>
      <c r="C117" s="811"/>
      <c r="D117" s="782"/>
      <c r="E117" s="323" t="s">
        <v>92</v>
      </c>
      <c r="F117" s="274" t="s">
        <v>165</v>
      </c>
      <c r="G117" s="147"/>
      <c r="H117" s="147"/>
      <c r="I117" s="147"/>
      <c r="J117" s="147"/>
      <c r="K117" s="147"/>
      <c r="L117" s="147"/>
      <c r="M117" s="147"/>
      <c r="N117" s="147"/>
      <c r="O117" s="147"/>
    </row>
    <row r="118" spans="2:15" ht="15.75" x14ac:dyDescent="0.25">
      <c r="B118" s="803" t="s">
        <v>166</v>
      </c>
      <c r="C118" s="804"/>
      <c r="D118" s="805"/>
      <c r="E118" s="404">
        <v>28882</v>
      </c>
      <c r="F118" s="281"/>
      <c r="G118" s="147"/>
      <c r="H118" s="147"/>
      <c r="I118" s="147"/>
      <c r="J118" s="147"/>
      <c r="K118" s="147"/>
      <c r="L118" s="147"/>
      <c r="M118" s="147"/>
      <c r="N118" s="147"/>
      <c r="O118" s="147"/>
    </row>
    <row r="119" spans="2:15" ht="15.75" x14ac:dyDescent="0.25">
      <c r="B119" s="803" t="s">
        <v>167</v>
      </c>
      <c r="C119" s="804"/>
      <c r="D119" s="805"/>
      <c r="E119" s="404">
        <v>8323</v>
      </c>
      <c r="F119" s="281"/>
      <c r="G119" s="147"/>
      <c r="H119" s="147"/>
      <c r="I119" s="147"/>
      <c r="J119" s="147"/>
      <c r="K119" s="147"/>
      <c r="L119" s="147"/>
      <c r="M119" s="147"/>
      <c r="N119" s="147"/>
      <c r="O119" s="147"/>
    </row>
    <row r="120" spans="2:15" ht="15.75" x14ac:dyDescent="0.25">
      <c r="B120" s="803" t="s">
        <v>160</v>
      </c>
      <c r="C120" s="804"/>
      <c r="D120" s="805"/>
      <c r="E120" s="404">
        <v>849</v>
      </c>
      <c r="F120" s="281"/>
      <c r="G120" s="147"/>
      <c r="H120" s="147"/>
      <c r="I120" s="147"/>
      <c r="J120" s="147"/>
      <c r="K120" s="147"/>
      <c r="L120" s="147"/>
      <c r="M120" s="147"/>
      <c r="N120" s="147"/>
      <c r="O120" s="147"/>
    </row>
    <row r="121" spans="2:15" ht="15.75" x14ac:dyDescent="0.25">
      <c r="B121" s="795" t="s">
        <v>168</v>
      </c>
      <c r="C121" s="795"/>
      <c r="D121" s="795"/>
      <c r="E121" s="404">
        <v>1716</v>
      </c>
      <c r="F121" s="281"/>
      <c r="G121" s="794"/>
      <c r="H121" s="794"/>
      <c r="I121" s="794"/>
      <c r="J121" s="147"/>
      <c r="K121" s="147"/>
      <c r="L121" s="147"/>
      <c r="M121" s="147"/>
      <c r="N121" s="147"/>
      <c r="O121" s="147"/>
    </row>
    <row r="122" spans="2:15" ht="15.75" x14ac:dyDescent="0.25">
      <c r="B122" s="795" t="s">
        <v>169</v>
      </c>
      <c r="C122" s="795"/>
      <c r="D122" s="795"/>
      <c r="E122" s="404">
        <v>2910</v>
      </c>
      <c r="F122" s="281"/>
      <c r="G122" s="794"/>
      <c r="H122" s="794"/>
      <c r="I122" s="794"/>
      <c r="J122" s="147"/>
      <c r="K122" s="147"/>
      <c r="L122" s="147"/>
      <c r="M122" s="147"/>
      <c r="N122" s="147"/>
      <c r="O122" s="147"/>
    </row>
    <row r="123" spans="2:15" ht="15.75" x14ac:dyDescent="0.25">
      <c r="B123" s="795" t="s">
        <v>170</v>
      </c>
      <c r="C123" s="795"/>
      <c r="D123" s="795"/>
      <c r="E123" s="404">
        <v>3109</v>
      </c>
      <c r="F123" s="281"/>
      <c r="G123" s="794"/>
      <c r="H123" s="794"/>
      <c r="I123" s="794"/>
      <c r="J123" s="147"/>
      <c r="K123" s="147"/>
      <c r="L123" s="147"/>
      <c r="M123" s="147"/>
      <c r="N123" s="147"/>
      <c r="O123" s="147"/>
    </row>
    <row r="124" spans="2:15" ht="15" customHeight="1" x14ac:dyDescent="0.25">
      <c r="B124" s="795" t="s">
        <v>171</v>
      </c>
      <c r="C124" s="795"/>
      <c r="D124" s="795"/>
      <c r="E124" s="404">
        <v>7013</v>
      </c>
      <c r="F124" s="281"/>
      <c r="G124" s="794"/>
      <c r="H124" s="794"/>
      <c r="I124" s="794"/>
      <c r="J124" s="147"/>
      <c r="K124" s="147"/>
      <c r="L124" s="147"/>
      <c r="M124" s="147"/>
      <c r="N124" s="147"/>
      <c r="O124" s="147"/>
    </row>
    <row r="125" spans="2:15" ht="15" customHeight="1" x14ac:dyDescent="0.25">
      <c r="B125" s="795" t="s">
        <v>172</v>
      </c>
      <c r="C125" s="795"/>
      <c r="D125" s="795"/>
      <c r="E125" s="404">
        <v>15036</v>
      </c>
      <c r="F125" s="281"/>
      <c r="G125" s="794"/>
      <c r="H125" s="794"/>
      <c r="I125" s="794"/>
      <c r="J125" s="147"/>
      <c r="K125" s="147"/>
      <c r="L125" s="147"/>
      <c r="M125" s="147"/>
      <c r="N125" s="147"/>
      <c r="O125" s="147"/>
    </row>
    <row r="126" spans="2:15" ht="15.75" x14ac:dyDescent="0.25">
      <c r="B126" s="393" t="s">
        <v>545</v>
      </c>
      <c r="C126" s="405"/>
      <c r="D126" s="405"/>
      <c r="E126" s="405"/>
      <c r="F126" s="405"/>
      <c r="G126" s="393"/>
      <c r="H126" s="147"/>
      <c r="I126" s="405"/>
      <c r="J126" s="147"/>
      <c r="K126" s="147"/>
      <c r="L126" s="147"/>
      <c r="M126" s="147"/>
      <c r="N126" s="147"/>
      <c r="O126" s="147"/>
    </row>
    <row r="127" spans="2:15" ht="15.75" x14ac:dyDescent="0.25">
      <c r="B127" s="393"/>
      <c r="C127" s="405"/>
      <c r="D127" s="405"/>
      <c r="E127" s="405"/>
      <c r="F127" s="405"/>
      <c r="G127" s="393"/>
      <c r="H127" s="147"/>
      <c r="I127" s="405"/>
      <c r="J127" s="147"/>
      <c r="K127" s="147"/>
      <c r="L127" s="147"/>
      <c r="M127" s="147"/>
      <c r="N127" s="147"/>
      <c r="O127" s="147"/>
    </row>
    <row r="128" spans="2:15" ht="15.75" customHeight="1" x14ac:dyDescent="0.25">
      <c r="B128" s="406" t="s">
        <v>789</v>
      </c>
      <c r="C128" s="407"/>
      <c r="D128" s="407"/>
      <c r="E128" s="407"/>
      <c r="F128" s="407"/>
      <c r="G128" s="406"/>
      <c r="H128" s="390"/>
      <c r="I128" s="407"/>
      <c r="J128" s="147"/>
      <c r="K128" s="147"/>
      <c r="L128" s="147"/>
      <c r="M128" s="147"/>
      <c r="N128" s="147"/>
      <c r="O128" s="147"/>
    </row>
    <row r="129" spans="2:15" ht="15.75" x14ac:dyDescent="0.25">
      <c r="B129" s="669" t="s">
        <v>423</v>
      </c>
      <c r="C129" s="652" t="s">
        <v>92</v>
      </c>
      <c r="D129" s="652" t="s">
        <v>22</v>
      </c>
      <c r="E129" s="405"/>
      <c r="F129" s="405"/>
      <c r="G129" s="393"/>
      <c r="H129" s="147"/>
      <c r="I129" s="405"/>
      <c r="J129" s="147"/>
      <c r="K129" s="147"/>
      <c r="L129" s="147"/>
      <c r="M129" s="147"/>
      <c r="N129" s="147"/>
      <c r="O129" s="147"/>
    </row>
    <row r="130" spans="2:15" ht="15.75" x14ac:dyDescent="0.25">
      <c r="B130" s="699" t="s">
        <v>546</v>
      </c>
      <c r="C130" s="348">
        <v>13653</v>
      </c>
      <c r="D130" s="347">
        <v>193</v>
      </c>
      <c r="E130" s="405"/>
      <c r="F130" s="405"/>
      <c r="G130" s="393"/>
      <c r="H130" s="147"/>
      <c r="I130" s="405"/>
      <c r="J130" s="147"/>
      <c r="K130" s="147"/>
      <c r="L130" s="147"/>
      <c r="M130" s="147"/>
      <c r="N130" s="147"/>
      <c r="O130" s="147"/>
    </row>
    <row r="131" spans="2:15" ht="15.75" x14ac:dyDescent="0.25">
      <c r="B131" s="699" t="s">
        <v>547</v>
      </c>
      <c r="C131" s="348">
        <v>13991</v>
      </c>
      <c r="D131" s="347">
        <v>206</v>
      </c>
      <c r="E131" s="405"/>
      <c r="F131" s="405"/>
      <c r="G131" s="393"/>
      <c r="H131" s="147"/>
      <c r="I131" s="405"/>
      <c r="J131" s="147"/>
      <c r="K131" s="147"/>
      <c r="L131" s="147"/>
      <c r="M131" s="147"/>
      <c r="N131" s="147"/>
      <c r="O131" s="147"/>
    </row>
    <row r="132" spans="2:15" ht="15.75" x14ac:dyDescent="0.25">
      <c r="B132" s="699" t="s">
        <v>548</v>
      </c>
      <c r="C132" s="348">
        <v>13981</v>
      </c>
      <c r="D132" s="347">
        <v>188</v>
      </c>
      <c r="E132" s="405"/>
      <c r="F132" s="405"/>
      <c r="G132" s="393"/>
      <c r="H132" s="147"/>
      <c r="I132" s="405"/>
      <c r="J132" s="147"/>
      <c r="K132" s="147"/>
      <c r="L132" s="147"/>
      <c r="M132" s="147"/>
      <c r="N132" s="147"/>
      <c r="O132" s="147"/>
    </row>
    <row r="133" spans="2:15" ht="15.75" x14ac:dyDescent="0.25">
      <c r="B133" s="699" t="s">
        <v>81</v>
      </c>
      <c r="C133" s="348">
        <v>14255</v>
      </c>
      <c r="D133" s="347">
        <v>201</v>
      </c>
      <c r="E133" s="405"/>
      <c r="F133" s="405"/>
      <c r="G133" s="393"/>
      <c r="H133" s="147"/>
      <c r="I133" s="405"/>
      <c r="J133" s="147"/>
      <c r="K133" s="147"/>
      <c r="L133" s="147"/>
      <c r="M133" s="147"/>
      <c r="N133" s="147"/>
      <c r="O133" s="147"/>
    </row>
    <row r="134" spans="2:15" ht="15.75" x14ac:dyDescent="0.25">
      <c r="B134" s="699" t="s">
        <v>82</v>
      </c>
      <c r="C134" s="348">
        <v>12520</v>
      </c>
      <c r="D134" s="347">
        <v>248</v>
      </c>
      <c r="E134" s="405"/>
      <c r="F134" s="405"/>
      <c r="G134" s="393"/>
      <c r="H134" s="147"/>
      <c r="I134" s="405"/>
      <c r="J134" s="147"/>
      <c r="K134" s="147"/>
      <c r="L134" s="147"/>
      <c r="M134" s="147"/>
      <c r="N134" s="147"/>
      <c r="O134" s="147"/>
    </row>
    <row r="135" spans="2:15" ht="15.75" x14ac:dyDescent="0.25">
      <c r="B135" s="699" t="s">
        <v>83</v>
      </c>
      <c r="C135" s="348">
        <v>11026</v>
      </c>
      <c r="D135" s="347">
        <v>239</v>
      </c>
      <c r="E135" s="405"/>
      <c r="F135" s="405"/>
      <c r="G135" s="393"/>
      <c r="H135" s="147"/>
      <c r="I135" s="405"/>
      <c r="J135" s="147"/>
      <c r="K135" s="147"/>
      <c r="L135" s="147"/>
      <c r="M135" s="147"/>
      <c r="N135" s="147"/>
      <c r="O135" s="147"/>
    </row>
    <row r="136" spans="2:15" ht="15.75" x14ac:dyDescent="0.25">
      <c r="B136" s="700" t="s">
        <v>84</v>
      </c>
      <c r="C136" s="348">
        <v>10280</v>
      </c>
      <c r="D136" s="347">
        <v>242</v>
      </c>
      <c r="E136" s="405"/>
      <c r="F136" s="405"/>
      <c r="G136" s="393"/>
      <c r="H136" s="147"/>
      <c r="I136" s="405"/>
      <c r="J136" s="147"/>
      <c r="K136" s="147"/>
      <c r="L136" s="147"/>
      <c r="M136" s="147"/>
      <c r="N136" s="147"/>
      <c r="O136" s="147"/>
    </row>
    <row r="137" spans="2:15" ht="15.75" x14ac:dyDescent="0.25">
      <c r="B137" s="700" t="s">
        <v>85</v>
      </c>
      <c r="C137" s="348">
        <v>11533</v>
      </c>
      <c r="D137" s="347">
        <v>276</v>
      </c>
      <c r="E137" s="405"/>
      <c r="F137" s="405"/>
      <c r="G137" s="393"/>
      <c r="H137" s="147"/>
      <c r="I137" s="405"/>
      <c r="J137" s="147"/>
      <c r="K137" s="147"/>
      <c r="L137" s="147"/>
      <c r="M137" s="147"/>
      <c r="N137" s="147"/>
      <c r="O137" s="147"/>
    </row>
    <row r="138" spans="2:15" ht="15.75" x14ac:dyDescent="0.25">
      <c r="B138" s="700" t="s">
        <v>86</v>
      </c>
      <c r="C138" s="348">
        <v>12142</v>
      </c>
      <c r="D138" s="347">
        <v>278</v>
      </c>
      <c r="E138" s="405"/>
      <c r="F138" s="405"/>
      <c r="G138" s="393"/>
      <c r="H138" s="147"/>
      <c r="I138" s="405"/>
      <c r="J138" s="147"/>
      <c r="K138" s="147"/>
      <c r="L138" s="147"/>
      <c r="M138" s="147"/>
      <c r="N138" s="147"/>
      <c r="O138" s="147"/>
    </row>
    <row r="139" spans="2:15" ht="15.75" x14ac:dyDescent="0.25">
      <c r="B139" s="700" t="s">
        <v>87</v>
      </c>
      <c r="C139" s="348">
        <v>12685</v>
      </c>
      <c r="D139" s="347">
        <v>258</v>
      </c>
      <c r="E139" s="405"/>
      <c r="F139" s="405"/>
      <c r="G139" s="393"/>
      <c r="H139" s="147"/>
      <c r="I139" s="405"/>
      <c r="J139" s="147"/>
      <c r="K139" s="147"/>
      <c r="L139" s="147"/>
      <c r="M139" s="147"/>
      <c r="N139" s="147"/>
      <c r="O139" s="147"/>
    </row>
    <row r="140" spans="2:15" ht="15.75" x14ac:dyDescent="0.25">
      <c r="B140" s="700" t="s">
        <v>88</v>
      </c>
      <c r="C140" s="348">
        <v>13741</v>
      </c>
      <c r="D140" s="347">
        <v>274</v>
      </c>
      <c r="E140" s="405"/>
      <c r="F140" s="405"/>
      <c r="G140" s="393"/>
      <c r="H140" s="147"/>
      <c r="I140" s="405"/>
      <c r="J140" s="147"/>
      <c r="K140" s="147"/>
      <c r="L140" s="147"/>
      <c r="M140" s="147"/>
      <c r="N140" s="147"/>
      <c r="O140" s="147"/>
    </row>
    <row r="141" spans="2:15" ht="15.75" x14ac:dyDescent="0.25">
      <c r="B141" s="700" t="s">
        <v>89</v>
      </c>
      <c r="C141" s="348">
        <v>14725</v>
      </c>
      <c r="D141" s="347">
        <v>289</v>
      </c>
      <c r="E141" s="405"/>
      <c r="F141" s="405"/>
      <c r="G141" s="393"/>
      <c r="H141" s="147"/>
      <c r="I141" s="405"/>
      <c r="J141" s="147"/>
      <c r="K141" s="147"/>
      <c r="L141" s="147"/>
      <c r="M141" s="147"/>
      <c r="N141" s="147"/>
      <c r="O141" s="147"/>
    </row>
    <row r="142" spans="2:15" ht="15.75" x14ac:dyDescent="0.25">
      <c r="B142" s="700" t="s">
        <v>90</v>
      </c>
      <c r="C142" s="348">
        <v>16278</v>
      </c>
      <c r="D142" s="347">
        <v>298</v>
      </c>
      <c r="E142" s="405"/>
      <c r="F142" s="405"/>
      <c r="G142" s="393"/>
      <c r="H142" s="147"/>
      <c r="I142" s="405"/>
      <c r="J142" s="147"/>
      <c r="K142" s="147"/>
      <c r="L142" s="147"/>
      <c r="M142" s="147"/>
      <c r="N142" s="147"/>
      <c r="O142" s="147"/>
    </row>
    <row r="143" spans="2:15" ht="15.75" x14ac:dyDescent="0.25">
      <c r="B143" s="701" t="s">
        <v>91</v>
      </c>
      <c r="C143" s="329">
        <v>14357</v>
      </c>
      <c r="D143" s="347">
        <v>271</v>
      </c>
      <c r="E143" s="405"/>
      <c r="F143" s="405"/>
      <c r="G143" s="393"/>
      <c r="H143" s="147"/>
      <c r="I143" s="405"/>
      <c r="J143" s="147"/>
      <c r="K143" s="147"/>
      <c r="L143" s="147"/>
      <c r="M143" s="147"/>
      <c r="N143" s="147"/>
      <c r="O143" s="147"/>
    </row>
    <row r="144" spans="2:15" ht="15.75" x14ac:dyDescent="0.25">
      <c r="B144" s="701" t="s">
        <v>127</v>
      </c>
      <c r="C144" s="329">
        <v>15036</v>
      </c>
      <c r="D144" s="348">
        <v>299</v>
      </c>
      <c r="E144" s="405"/>
      <c r="F144" s="405"/>
      <c r="G144" s="393"/>
      <c r="H144" s="147"/>
      <c r="I144" s="405"/>
      <c r="J144" s="147"/>
      <c r="K144" s="147"/>
      <c r="L144" s="147"/>
      <c r="M144" s="147"/>
      <c r="N144" s="147"/>
      <c r="O144" s="147"/>
    </row>
    <row r="145" spans="1:69" ht="42.75" x14ac:dyDescent="0.25">
      <c r="B145" s="702" t="s">
        <v>549</v>
      </c>
      <c r="C145" s="96">
        <f>C144-C143</f>
        <v>679</v>
      </c>
      <c r="D145" s="349">
        <f>D144-D143</f>
        <v>28</v>
      </c>
      <c r="E145" s="405"/>
      <c r="F145" s="405"/>
      <c r="G145" s="393"/>
      <c r="H145" s="147"/>
      <c r="I145" s="405"/>
      <c r="J145" s="147"/>
      <c r="K145" s="147"/>
      <c r="L145" s="147"/>
      <c r="M145" s="147"/>
      <c r="N145" s="147"/>
      <c r="O145" s="147"/>
    </row>
    <row r="146" spans="1:69" ht="42.75" x14ac:dyDescent="0.25">
      <c r="B146" s="702" t="s">
        <v>550</v>
      </c>
      <c r="C146" s="320">
        <f>IFERROR(C145/C143,"-")</f>
        <v>4.7294002925402243E-2</v>
      </c>
      <c r="D146" s="350">
        <f>IFERROR(D145/D143,"-")</f>
        <v>0.10332103321033211</v>
      </c>
      <c r="E146" s="405"/>
      <c r="F146" s="405"/>
      <c r="G146" s="393"/>
      <c r="H146" s="147"/>
      <c r="I146" s="405"/>
      <c r="J146" s="147"/>
      <c r="K146" s="147"/>
      <c r="L146" s="147"/>
      <c r="M146" s="147"/>
      <c r="N146" s="147"/>
      <c r="O146" s="147"/>
    </row>
    <row r="147" spans="1:69" ht="15.75" x14ac:dyDescent="0.25">
      <c r="B147" s="393" t="s">
        <v>551</v>
      </c>
      <c r="C147" s="405"/>
      <c r="D147" s="405"/>
      <c r="E147" s="405"/>
      <c r="F147" s="405"/>
      <c r="G147" s="393"/>
      <c r="H147" s="147"/>
      <c r="I147" s="405"/>
      <c r="J147" s="147"/>
      <c r="K147" s="147"/>
      <c r="L147" s="147"/>
      <c r="M147" s="147"/>
      <c r="N147" s="147"/>
      <c r="O147" s="147"/>
    </row>
    <row r="148" spans="1:69" ht="15.75" x14ac:dyDescent="0.25">
      <c r="B148" s="147"/>
      <c r="C148" s="147"/>
      <c r="D148" s="147"/>
      <c r="E148" s="147"/>
      <c r="F148" s="147"/>
      <c r="G148" s="405"/>
      <c r="H148" s="147"/>
      <c r="I148" s="147"/>
      <c r="J148" s="147"/>
      <c r="K148" s="147"/>
      <c r="L148" s="147"/>
      <c r="M148" s="147"/>
      <c r="N148" s="147"/>
      <c r="O148" s="147"/>
    </row>
    <row r="149" spans="1:69" ht="15.75" x14ac:dyDescent="0.25">
      <c r="B149" s="391" t="s">
        <v>790</v>
      </c>
      <c r="C149" s="194"/>
      <c r="D149" s="194"/>
      <c r="E149" s="408"/>
      <c r="F149" s="408"/>
      <c r="G149" s="147"/>
      <c r="H149" s="147"/>
      <c r="I149" s="147"/>
      <c r="J149" s="147"/>
      <c r="K149" s="147"/>
      <c r="L149" s="147"/>
      <c r="M149" s="147"/>
      <c r="N149" s="147"/>
      <c r="O149" s="147"/>
    </row>
    <row r="150" spans="1:69" ht="48" customHeight="1" x14ac:dyDescent="0.25">
      <c r="B150" s="409" t="s">
        <v>173</v>
      </c>
      <c r="C150" s="323" t="s">
        <v>22</v>
      </c>
      <c r="D150" s="323" t="s">
        <v>116</v>
      </c>
      <c r="E150" s="410"/>
      <c r="F150" s="411"/>
      <c r="G150" s="322"/>
      <c r="H150" s="322"/>
      <c r="I150" s="322"/>
      <c r="J150" s="147"/>
      <c r="K150" s="147"/>
      <c r="L150" s="147"/>
      <c r="M150" s="147"/>
      <c r="N150" s="147"/>
      <c r="O150" s="147"/>
    </row>
    <row r="151" spans="1:69" ht="15" customHeight="1" x14ac:dyDescent="0.25">
      <c r="B151" s="412" t="s">
        <v>174</v>
      </c>
      <c r="C151" s="97">
        <v>856</v>
      </c>
      <c r="D151" s="98">
        <f>C151/3403</f>
        <v>0.25154275639141932</v>
      </c>
      <c r="E151" s="106"/>
      <c r="F151" s="105"/>
      <c r="G151" s="92"/>
      <c r="H151" s="92"/>
      <c r="I151" s="224"/>
      <c r="J151" s="147"/>
      <c r="K151" s="147"/>
      <c r="L151" s="147"/>
      <c r="M151" s="147"/>
      <c r="N151" s="147"/>
      <c r="O151" s="147"/>
    </row>
    <row r="152" spans="1:69" ht="15" customHeight="1" x14ac:dyDescent="0.25">
      <c r="B152" s="412" t="s">
        <v>175</v>
      </c>
      <c r="C152" s="97">
        <v>1606</v>
      </c>
      <c r="D152" s="98">
        <f>C152/3403</f>
        <v>0.47193652659418162</v>
      </c>
      <c r="E152" s="106"/>
      <c r="F152" s="105"/>
      <c r="G152" s="92"/>
      <c r="H152" s="92"/>
      <c r="I152" s="224"/>
      <c r="J152" s="147"/>
      <c r="K152" s="147"/>
      <c r="L152" s="147"/>
      <c r="M152" s="147"/>
      <c r="N152" s="147"/>
      <c r="O152" s="147"/>
    </row>
    <row r="153" spans="1:69" ht="15" customHeight="1" x14ac:dyDescent="0.25">
      <c r="B153" s="412" t="s">
        <v>176</v>
      </c>
      <c r="C153" s="97">
        <v>670</v>
      </c>
      <c r="D153" s="98">
        <f>C153/3403</f>
        <v>0.1968851013811343</v>
      </c>
      <c r="E153" s="106"/>
      <c r="F153" s="105"/>
      <c r="G153" s="92"/>
      <c r="H153" s="92"/>
      <c r="I153" s="224"/>
      <c r="J153" s="147"/>
      <c r="K153" s="147"/>
      <c r="L153" s="147"/>
      <c r="M153" s="147"/>
      <c r="N153" s="147"/>
      <c r="O153" s="147"/>
    </row>
    <row r="154" spans="1:69" ht="15" customHeight="1" x14ac:dyDescent="0.25">
      <c r="B154" s="412" t="s">
        <v>177</v>
      </c>
      <c r="C154" s="97">
        <v>271</v>
      </c>
      <c r="D154" s="98">
        <f>C154/3403</f>
        <v>7.9635615633264767E-2</v>
      </c>
      <c r="E154" s="106"/>
      <c r="F154" s="105"/>
      <c r="G154" s="92"/>
      <c r="H154" s="92"/>
      <c r="I154" s="224"/>
      <c r="J154" s="147"/>
      <c r="K154" s="147"/>
      <c r="L154" s="147"/>
      <c r="M154" s="147"/>
      <c r="N154" s="147"/>
      <c r="O154" s="147"/>
    </row>
    <row r="155" spans="1:69" ht="15.75" x14ac:dyDescent="0.25">
      <c r="B155" s="393" t="s">
        <v>178</v>
      </c>
      <c r="C155" s="272"/>
      <c r="D155" s="272"/>
      <c r="E155" s="272"/>
      <c r="F155" s="413"/>
      <c r="G155" s="147"/>
      <c r="H155" s="147"/>
      <c r="I155" s="147"/>
      <c r="J155" s="147"/>
      <c r="K155" s="147"/>
      <c r="L155" s="147"/>
      <c r="M155" s="147"/>
      <c r="N155" s="147"/>
      <c r="O155" s="147"/>
    </row>
    <row r="156" spans="1:69" customFormat="1" ht="15" customHeight="1" x14ac:dyDescent="0.25">
      <c r="A156" s="16"/>
      <c r="B156" s="147"/>
      <c r="C156" s="147"/>
      <c r="D156" s="147"/>
      <c r="E156" s="147"/>
      <c r="F156" s="147"/>
      <c r="G156" s="147"/>
      <c r="H156" s="147"/>
      <c r="I156" s="147"/>
      <c r="J156" s="147"/>
      <c r="K156" s="147"/>
      <c r="L156" s="147"/>
      <c r="M156" s="147"/>
      <c r="N156" s="147"/>
      <c r="O156" s="373"/>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row>
    <row r="157" spans="1:69" customFormat="1" ht="15" customHeight="1" x14ac:dyDescent="0.25">
      <c r="A157" s="16"/>
      <c r="B157" s="147"/>
      <c r="C157" s="147"/>
      <c r="D157" s="147"/>
      <c r="E157" s="147"/>
      <c r="F157" s="147"/>
      <c r="G157" s="147"/>
      <c r="H157" s="147"/>
      <c r="I157" s="147"/>
      <c r="J157" s="147"/>
      <c r="K157" s="147"/>
      <c r="L157" s="147"/>
      <c r="M157" s="147"/>
      <c r="N157" s="147"/>
      <c r="O157" s="373"/>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row>
    <row r="158" spans="1:69" customFormat="1" ht="15" customHeight="1" x14ac:dyDescent="0.25">
      <c r="A158" s="16"/>
      <c r="B158" s="391" t="s">
        <v>791</v>
      </c>
      <c r="C158" s="654"/>
      <c r="D158" s="654"/>
      <c r="E158" s="654"/>
      <c r="F158" s="147"/>
      <c r="G158" s="147"/>
      <c r="H158" s="147"/>
      <c r="I158" s="147"/>
      <c r="J158" s="147"/>
      <c r="K158" s="147"/>
      <c r="L158" s="147"/>
      <c r="M158" s="147"/>
      <c r="N158" s="147"/>
      <c r="O158" s="373"/>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row>
    <row r="159" spans="1:69" customFormat="1" ht="126" customHeight="1" x14ac:dyDescent="0.25">
      <c r="A159" s="16"/>
      <c r="B159" s="655" t="s">
        <v>128</v>
      </c>
      <c r="C159" s="646" t="s">
        <v>692</v>
      </c>
      <c r="D159" s="646" t="s">
        <v>693</v>
      </c>
      <c r="E159" s="646" t="s">
        <v>694</v>
      </c>
      <c r="F159" s="147"/>
      <c r="G159" s="147"/>
      <c r="H159" s="147"/>
      <c r="I159" s="147"/>
      <c r="J159" s="147"/>
      <c r="K159" s="147"/>
      <c r="L159" s="147"/>
      <c r="M159" s="147"/>
      <c r="N159" s="147"/>
      <c r="O159" s="373"/>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row>
    <row r="160" spans="1:69" customFormat="1" ht="15" customHeight="1" x14ac:dyDescent="0.25">
      <c r="A160" s="16"/>
      <c r="B160" s="656" t="s">
        <v>22</v>
      </c>
      <c r="C160" s="697">
        <v>11</v>
      </c>
      <c r="D160" s="697">
        <v>5</v>
      </c>
      <c r="E160" s="698">
        <v>2.2000000000000002</v>
      </c>
      <c r="F160" s="147"/>
      <c r="G160" s="147"/>
      <c r="H160" s="147"/>
      <c r="I160" s="147"/>
      <c r="J160" s="147"/>
      <c r="K160" s="147"/>
      <c r="L160" s="147"/>
      <c r="M160" s="147"/>
      <c r="N160" s="147"/>
      <c r="O160" s="373"/>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row>
    <row r="161" spans="1:69" customFormat="1" ht="15" customHeight="1" x14ac:dyDescent="0.25">
      <c r="A161" s="16"/>
      <c r="B161" s="82" t="s">
        <v>695</v>
      </c>
      <c r="C161" s="16"/>
      <c r="D161" s="16"/>
      <c r="E161" s="16"/>
      <c r="F161" s="147"/>
      <c r="G161" s="147"/>
      <c r="H161" s="147"/>
      <c r="I161" s="147"/>
      <c r="J161" s="147"/>
      <c r="K161" s="147"/>
      <c r="L161" s="147"/>
      <c r="M161" s="147"/>
      <c r="N161" s="147"/>
      <c r="O161" s="373"/>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row>
    <row r="162" spans="1:69" x14ac:dyDescent="0.25">
      <c r="B162" s="82"/>
      <c r="I162" s="82"/>
    </row>
    <row r="205" spans="2:5" x14ac:dyDescent="0.25">
      <c r="B205" s="612"/>
      <c r="C205" s="611"/>
      <c r="D205" s="611"/>
      <c r="E205" s="611"/>
    </row>
    <row r="206" spans="2:5" x14ac:dyDescent="0.25">
      <c r="B206" s="612"/>
      <c r="C206" s="613"/>
      <c r="D206" s="613"/>
      <c r="E206" s="613"/>
    </row>
  </sheetData>
  <mergeCells count="29">
    <mergeCell ref="B120:D120"/>
    <mergeCell ref="B121:D121"/>
    <mergeCell ref="B122:D122"/>
    <mergeCell ref="B1:I1"/>
    <mergeCell ref="B2:I2"/>
    <mergeCell ref="B4:F4"/>
    <mergeCell ref="B66:F66"/>
    <mergeCell ref="B14:O14"/>
    <mergeCell ref="B7:O7"/>
    <mergeCell ref="B21:O21"/>
    <mergeCell ref="B119:D119"/>
    <mergeCell ref="B118:D118"/>
    <mergeCell ref="B117:D117"/>
    <mergeCell ref="B81:F81"/>
    <mergeCell ref="B114:F114"/>
    <mergeCell ref="S66:W66"/>
    <mergeCell ref="B43:O43"/>
    <mergeCell ref="B52:O52"/>
    <mergeCell ref="B59:O59"/>
    <mergeCell ref="B28:O28"/>
    <mergeCell ref="Q52:AD52"/>
    <mergeCell ref="G124:I124"/>
    <mergeCell ref="G125:I125"/>
    <mergeCell ref="B123:D123"/>
    <mergeCell ref="G121:I121"/>
    <mergeCell ref="G122:I122"/>
    <mergeCell ref="G123:I123"/>
    <mergeCell ref="B124:D124"/>
    <mergeCell ref="B125:D125"/>
  </mergeCells>
  <phoneticPr fontId="33" type="noConversion"/>
  <conditionalFormatting sqref="H78">
    <cfRule type="iconSet" priority="41">
      <iconSet>
        <cfvo type="percent" val="0"/>
        <cfvo type="percent" val="33"/>
        <cfvo type="percent" val="67"/>
      </iconSet>
    </cfRule>
  </conditionalFormatting>
  <conditionalFormatting sqref="F151:F154">
    <cfRule type="colorScale" priority="7">
      <colorScale>
        <cfvo type="min"/>
        <cfvo type="percentile" val="50"/>
        <cfvo type="max"/>
        <color rgb="FF63BE7B"/>
        <color rgb="FFFFEB84"/>
        <color rgb="FFF8696B"/>
      </colorScale>
    </cfRule>
  </conditionalFormatting>
  <conditionalFormatting sqref="D151:D154">
    <cfRule type="colorScale" priority="6">
      <colorScale>
        <cfvo type="min"/>
        <cfvo type="percentile" val="50"/>
        <cfvo type="max"/>
        <color rgb="FF63BE7B"/>
        <color rgb="FFFFEB84"/>
        <color rgb="FFF8696B"/>
      </colorScale>
    </cfRule>
  </conditionalFormatting>
  <conditionalFormatting sqref="C71:G71">
    <cfRule type="colorScale" priority="4">
      <colorScale>
        <cfvo type="min"/>
        <cfvo type="percentile" val="50"/>
        <cfvo type="max"/>
        <color rgb="FFF8696B"/>
        <color rgb="FFFFEB84"/>
        <color rgb="FF63BE7B"/>
      </colorScale>
    </cfRule>
  </conditionalFormatting>
  <conditionalFormatting sqref="K71:O71">
    <cfRule type="colorScale" priority="3">
      <colorScale>
        <cfvo type="min"/>
        <cfvo type="percentile" val="50"/>
        <cfvo type="max"/>
        <color rgb="FFF8696B"/>
        <color rgb="FFFFEB84"/>
        <color rgb="FF63BE7B"/>
      </colorScale>
    </cfRule>
  </conditionalFormatting>
  <conditionalFormatting sqref="T78:X78">
    <cfRule type="colorScale" priority="43">
      <colorScale>
        <cfvo type="min"/>
        <cfvo type="percentile" val="50"/>
        <cfvo type="max"/>
        <color rgb="FFF8696B"/>
        <color rgb="FFFFEB84"/>
        <color rgb="FF63BE7B"/>
      </colorScale>
    </cfRule>
  </conditionalFormatting>
  <conditionalFormatting sqref="C77:H77">
    <cfRule type="iconSet" priority="2">
      <iconSet>
        <cfvo type="percent" val="0"/>
        <cfvo type="percent" val="33"/>
        <cfvo type="percent" val="67"/>
      </iconSet>
    </cfRule>
  </conditionalFormatting>
  <conditionalFormatting sqref="G38:G39">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BE064-B4A2-4A6B-8F2E-8093FACC5BAA}">
  <sheetPr>
    <tabColor rgb="FF00B050"/>
  </sheetPr>
  <dimension ref="A1:AI296"/>
  <sheetViews>
    <sheetView showGridLines="0" topLeftCell="A91" zoomScale="85" zoomScaleNormal="85" workbookViewId="0">
      <selection activeCell="C100" sqref="C100"/>
    </sheetView>
  </sheetViews>
  <sheetFormatPr defaultColWidth="9.140625" defaultRowHeight="18" x14ac:dyDescent="0.25"/>
  <cols>
    <col min="1" max="1" width="5" style="33" customWidth="1"/>
    <col min="2" max="2" width="50.28515625" style="48" customWidth="1"/>
    <col min="3" max="3" width="18.7109375" style="144" customWidth="1"/>
    <col min="4" max="4" width="15.5703125" style="48" customWidth="1"/>
    <col min="5" max="5" width="27.140625" style="48" customWidth="1"/>
    <col min="6" max="6" width="43.42578125" style="48" customWidth="1"/>
    <col min="7" max="7" width="14.42578125" style="48" customWidth="1"/>
    <col min="8" max="8" width="19.140625" style="48" customWidth="1"/>
    <col min="9" max="9" width="20.7109375" style="48" customWidth="1"/>
    <col min="10" max="10" width="41" style="48" customWidth="1"/>
    <col min="11" max="12" width="20.7109375" style="48" customWidth="1"/>
    <col min="13" max="13" width="14.5703125" style="48" customWidth="1"/>
    <col min="14" max="14" width="15" style="48" customWidth="1"/>
    <col min="15" max="15" width="8.7109375" style="48" customWidth="1"/>
    <col min="16" max="16" width="7.85546875" style="48" customWidth="1"/>
    <col min="17" max="17" width="13" style="216" customWidth="1"/>
    <col min="18" max="20" width="20.7109375" style="216" customWidth="1"/>
    <col min="21" max="42" width="20.7109375" style="33" customWidth="1"/>
    <col min="43" max="48" width="9.28515625" style="33" bestFit="1" customWidth="1"/>
    <col min="49" max="16384" width="9.140625" style="33"/>
  </cols>
  <sheetData>
    <row r="1" spans="2:25" x14ac:dyDescent="0.25">
      <c r="B1" s="747" t="s">
        <v>16</v>
      </c>
      <c r="C1" s="747"/>
      <c r="D1" s="747"/>
      <c r="E1" s="747"/>
      <c r="F1" s="747"/>
      <c r="G1" s="747"/>
      <c r="H1" s="747"/>
    </row>
    <row r="2" spans="2:25" x14ac:dyDescent="0.25">
      <c r="B2" s="806" t="s">
        <v>316</v>
      </c>
      <c r="C2" s="806"/>
      <c r="D2" s="806"/>
      <c r="E2" s="806"/>
      <c r="F2" s="806"/>
      <c r="G2" s="806"/>
      <c r="H2" s="806"/>
    </row>
    <row r="4" spans="2:25" x14ac:dyDescent="0.25">
      <c r="B4" s="789" t="s">
        <v>317</v>
      </c>
      <c r="C4" s="789"/>
      <c r="D4" s="789"/>
      <c r="E4" s="789"/>
      <c r="F4" s="789"/>
    </row>
    <row r="5" spans="2:25" ht="19.5" customHeight="1" x14ac:dyDescent="0.25">
      <c r="B5" s="146" t="s">
        <v>792</v>
      </c>
      <c r="G5" s="217" t="s">
        <v>318</v>
      </c>
      <c r="Q5" s="218"/>
      <c r="R5" s="219"/>
    </row>
    <row r="6" spans="2:25" ht="33" customHeight="1" x14ac:dyDescent="0.25">
      <c r="B6" s="812" t="s">
        <v>128</v>
      </c>
      <c r="C6" s="783" t="s">
        <v>255</v>
      </c>
      <c r="D6" s="816" t="s">
        <v>319</v>
      </c>
      <c r="E6" s="816"/>
      <c r="F6" s="816"/>
      <c r="G6" s="816"/>
      <c r="H6" s="816"/>
      <c r="I6" s="816"/>
      <c r="J6" s="817" t="s">
        <v>320</v>
      </c>
      <c r="K6" s="817"/>
      <c r="L6" s="817"/>
      <c r="M6" s="817"/>
      <c r="N6" s="817"/>
      <c r="O6" s="817"/>
      <c r="P6" s="317"/>
      <c r="Q6" s="433"/>
      <c r="R6" s="433"/>
    </row>
    <row r="7" spans="2:25" ht="15" customHeight="1" x14ac:dyDescent="0.25">
      <c r="B7" s="813"/>
      <c r="C7" s="815"/>
      <c r="D7" s="816" t="s">
        <v>258</v>
      </c>
      <c r="E7" s="816"/>
      <c r="F7" s="816" t="s">
        <v>259</v>
      </c>
      <c r="G7" s="816"/>
      <c r="H7" s="816" t="s">
        <v>260</v>
      </c>
      <c r="I7" s="816"/>
      <c r="J7" s="817" t="s">
        <v>134</v>
      </c>
      <c r="K7" s="817"/>
      <c r="L7" s="817"/>
      <c r="M7" s="817" t="s">
        <v>261</v>
      </c>
      <c r="N7" s="817"/>
      <c r="O7" s="817"/>
      <c r="P7" s="317"/>
      <c r="Q7" s="434"/>
      <c r="R7" s="435"/>
      <c r="T7" s="818"/>
      <c r="U7" s="818"/>
      <c r="V7" s="818"/>
      <c r="W7" s="818"/>
      <c r="X7" s="818"/>
      <c r="Y7" s="818"/>
    </row>
    <row r="8" spans="2:25" x14ac:dyDescent="0.25">
      <c r="B8" s="814"/>
      <c r="C8" s="784"/>
      <c r="D8" s="220" t="s">
        <v>262</v>
      </c>
      <c r="E8" s="220" t="s">
        <v>263</v>
      </c>
      <c r="F8" s="220" t="s">
        <v>264</v>
      </c>
      <c r="G8" s="220" t="s">
        <v>265</v>
      </c>
      <c r="H8" s="220" t="s">
        <v>266</v>
      </c>
      <c r="I8" s="220" t="s">
        <v>267</v>
      </c>
      <c r="J8" s="221" t="s">
        <v>268</v>
      </c>
      <c r="K8" s="221" t="s">
        <v>269</v>
      </c>
      <c r="L8" s="221" t="s">
        <v>270</v>
      </c>
      <c r="M8" s="221" t="s">
        <v>271</v>
      </c>
      <c r="N8" s="221" t="s">
        <v>272</v>
      </c>
      <c r="O8" s="221" t="s">
        <v>111</v>
      </c>
      <c r="P8" s="317"/>
      <c r="R8" s="819"/>
      <c r="S8" s="819"/>
      <c r="T8" s="819"/>
      <c r="U8" s="819"/>
      <c r="V8" s="819"/>
      <c r="W8" s="819"/>
    </row>
    <row r="9" spans="2:25" ht="15.75" x14ac:dyDescent="0.25">
      <c r="B9" s="179" t="s">
        <v>321</v>
      </c>
      <c r="C9" s="222">
        <v>7.0000000000000007E-2</v>
      </c>
      <c r="D9" s="222">
        <v>0.06</v>
      </c>
      <c r="E9" s="222">
        <v>7.0000000000000007E-2</v>
      </c>
      <c r="F9" s="222">
        <v>0.06</v>
      </c>
      <c r="G9" s="222">
        <v>0.09</v>
      </c>
      <c r="H9" s="222">
        <v>0.09</v>
      </c>
      <c r="I9" s="222">
        <v>0.05</v>
      </c>
      <c r="J9" s="222">
        <v>0.05</v>
      </c>
      <c r="K9" s="222">
        <v>0.14000000000000001</v>
      </c>
      <c r="L9" s="222">
        <v>0.04</v>
      </c>
      <c r="M9" s="222">
        <v>0.12</v>
      </c>
      <c r="N9" s="222">
        <v>0.03</v>
      </c>
      <c r="O9" s="222">
        <v>0.05</v>
      </c>
      <c r="Q9" s="146"/>
      <c r="R9" s="144"/>
      <c r="S9" s="147"/>
      <c r="T9" s="147"/>
      <c r="U9" s="147"/>
      <c r="V9" s="147"/>
      <c r="W9" s="147"/>
    </row>
    <row r="10" spans="2:25" ht="15.75" x14ac:dyDescent="0.25">
      <c r="B10" s="179" t="s">
        <v>22</v>
      </c>
      <c r="C10" s="222">
        <v>0.06</v>
      </c>
      <c r="D10" s="222" t="s">
        <v>273</v>
      </c>
      <c r="E10" s="222">
        <v>6.523000000000001E-2</v>
      </c>
      <c r="F10" s="222">
        <v>6.5380000000000008E-2</v>
      </c>
      <c r="G10" s="222" t="s">
        <v>289</v>
      </c>
      <c r="H10" s="222">
        <v>5.8740000000000007E-2</v>
      </c>
      <c r="I10" s="222">
        <v>5.5510000000000004E-2</v>
      </c>
      <c r="J10" s="222">
        <v>4.2560000000000001E-2</v>
      </c>
      <c r="K10" s="222">
        <v>0.12976000000000001</v>
      </c>
      <c r="L10" s="222" t="s">
        <v>289</v>
      </c>
      <c r="M10" s="222">
        <v>8.6310000000000012E-2</v>
      </c>
      <c r="N10" s="222" t="s">
        <v>273</v>
      </c>
      <c r="O10" s="222">
        <v>3.8550000000000001E-2</v>
      </c>
      <c r="Q10" s="535"/>
      <c r="R10" s="535"/>
      <c r="S10" s="535"/>
      <c r="T10" s="535"/>
      <c r="U10" s="147"/>
      <c r="V10" s="147"/>
      <c r="W10" s="147"/>
    </row>
    <row r="11" spans="2:25" ht="15.75" x14ac:dyDescent="0.25">
      <c r="B11" s="158" t="s">
        <v>274</v>
      </c>
      <c r="C11" s="48"/>
      <c r="Q11" s="653"/>
      <c r="R11" s="159"/>
      <c r="S11" s="159"/>
      <c r="T11" s="159"/>
      <c r="U11" s="147"/>
      <c r="V11" s="147"/>
      <c r="W11" s="147"/>
    </row>
    <row r="12" spans="2:25" ht="15.75" x14ac:dyDescent="0.25">
      <c r="B12" s="225"/>
      <c r="Q12" s="48"/>
      <c r="R12" s="147"/>
      <c r="S12" s="147"/>
      <c r="T12" s="147"/>
      <c r="U12" s="147"/>
      <c r="V12" s="147"/>
      <c r="W12" s="147"/>
    </row>
    <row r="13" spans="2:25" x14ac:dyDescent="0.25">
      <c r="B13" s="355" t="s">
        <v>793</v>
      </c>
      <c r="C13" s="356"/>
      <c r="D13" s="357"/>
      <c r="E13" s="357"/>
      <c r="F13" s="357"/>
      <c r="G13" s="357"/>
      <c r="H13" s="357"/>
      <c r="I13" s="357"/>
      <c r="J13" s="357"/>
      <c r="K13" s="357"/>
      <c r="L13" s="357"/>
    </row>
    <row r="14" spans="2:25" x14ac:dyDescent="0.25">
      <c r="B14" s="179" t="s">
        <v>323</v>
      </c>
      <c r="C14" s="180">
        <v>2008</v>
      </c>
      <c r="D14" s="179">
        <v>2009</v>
      </c>
      <c r="E14" s="179">
        <v>2010</v>
      </c>
      <c r="F14" s="179">
        <v>2011</v>
      </c>
      <c r="G14" s="179">
        <v>2012</v>
      </c>
      <c r="H14" s="179" t="s">
        <v>324</v>
      </c>
      <c r="I14" s="179">
        <v>2014</v>
      </c>
      <c r="J14" s="179">
        <v>2015</v>
      </c>
      <c r="K14" s="179">
        <v>2016</v>
      </c>
      <c r="L14" s="179">
        <v>2017</v>
      </c>
      <c r="M14" s="179" t="s">
        <v>325</v>
      </c>
    </row>
    <row r="15" spans="2:25" x14ac:dyDescent="0.25">
      <c r="B15" s="180" t="s">
        <v>326</v>
      </c>
      <c r="C15" s="227">
        <v>1310</v>
      </c>
      <c r="D15" s="227">
        <v>1310</v>
      </c>
      <c r="E15" s="227">
        <v>1180</v>
      </c>
      <c r="F15" s="227">
        <v>1200</v>
      </c>
      <c r="G15" s="227">
        <v>1210</v>
      </c>
      <c r="H15" s="227">
        <v>1210</v>
      </c>
      <c r="I15" s="227">
        <v>1260</v>
      </c>
      <c r="J15" s="227">
        <v>1200</v>
      </c>
      <c r="K15" s="227">
        <v>1110</v>
      </c>
      <c r="L15" s="227">
        <v>950</v>
      </c>
      <c r="M15" s="228">
        <f>(L15-F15)/F15</f>
        <v>-0.20833333333333334</v>
      </c>
    </row>
    <row r="16" spans="2:25" x14ac:dyDescent="0.25">
      <c r="B16" s="180" t="s">
        <v>327</v>
      </c>
      <c r="C16" s="227">
        <v>8400</v>
      </c>
      <c r="D16" s="227">
        <v>12500</v>
      </c>
      <c r="E16" s="227">
        <v>10600</v>
      </c>
      <c r="F16" s="227">
        <v>10300</v>
      </c>
      <c r="G16" s="227">
        <v>10500</v>
      </c>
      <c r="H16" s="227"/>
      <c r="I16" s="227"/>
      <c r="J16" s="227"/>
      <c r="K16" s="227"/>
      <c r="L16" s="227"/>
      <c r="M16" s="228"/>
    </row>
    <row r="17" spans="2:15" ht="28.5" customHeight="1" x14ac:dyDescent="0.25">
      <c r="B17" s="180" t="s">
        <v>328</v>
      </c>
      <c r="C17" s="227"/>
      <c r="D17" s="227"/>
      <c r="E17" s="227">
        <v>10600</v>
      </c>
      <c r="F17" s="227">
        <v>10200</v>
      </c>
      <c r="G17" s="227">
        <v>10400</v>
      </c>
      <c r="H17" s="227">
        <v>10500</v>
      </c>
      <c r="I17" s="227">
        <v>12500</v>
      </c>
      <c r="J17" s="227">
        <v>12200</v>
      </c>
      <c r="K17" s="227">
        <v>11500</v>
      </c>
      <c r="L17" s="227">
        <v>12500</v>
      </c>
      <c r="M17" s="228">
        <f t="shared" ref="M17" si="0">(L17-F17)/F17</f>
        <v>0.22549019607843138</v>
      </c>
    </row>
    <row r="18" spans="2:15" ht="14.25" customHeight="1" x14ac:dyDescent="0.25">
      <c r="B18" s="158" t="s">
        <v>329</v>
      </c>
      <c r="C18" s="229"/>
      <c r="D18" s="229"/>
      <c r="E18" s="230"/>
      <c r="F18" s="230"/>
      <c r="G18" s="230"/>
      <c r="H18" s="230"/>
      <c r="I18" s="230"/>
      <c r="J18" s="229"/>
      <c r="K18" s="229"/>
      <c r="L18" s="229"/>
    </row>
    <row r="19" spans="2:15" x14ac:dyDescent="0.25">
      <c r="O19" s="158"/>
    </row>
    <row r="20" spans="2:15" x14ac:dyDescent="0.25">
      <c r="B20" s="146" t="s">
        <v>794</v>
      </c>
    </row>
    <row r="21" spans="2:15" x14ac:dyDescent="0.25">
      <c r="B21" s="179" t="s">
        <v>330</v>
      </c>
      <c r="C21" s="180" t="s">
        <v>331</v>
      </c>
      <c r="D21" s="180" t="s">
        <v>332</v>
      </c>
    </row>
    <row r="22" spans="2:15" x14ac:dyDescent="0.25">
      <c r="B22" s="638" t="s">
        <v>92</v>
      </c>
      <c r="C22" s="302">
        <v>11.04</v>
      </c>
      <c r="D22" s="302" t="s">
        <v>529</v>
      </c>
    </row>
    <row r="23" spans="2:15" x14ac:dyDescent="0.25">
      <c r="B23" s="179" t="s">
        <v>22</v>
      </c>
      <c r="C23" s="231">
        <v>9.84</v>
      </c>
      <c r="D23" s="231">
        <v>26</v>
      </c>
      <c r="F23" s="232"/>
    </row>
    <row r="24" spans="2:15" x14ac:dyDescent="0.25">
      <c r="B24" s="158" t="s">
        <v>333</v>
      </c>
    </row>
    <row r="25" spans="2:15" x14ac:dyDescent="0.25">
      <c r="C25" s="48"/>
    </row>
    <row r="26" spans="2:15" x14ac:dyDescent="0.25">
      <c r="B26" s="171" t="s">
        <v>795</v>
      </c>
      <c r="G26" s="171" t="s">
        <v>796</v>
      </c>
      <c r="K26" s="171"/>
    </row>
    <row r="27" spans="2:15" ht="75" x14ac:dyDescent="0.25">
      <c r="B27" s="179" t="s">
        <v>128</v>
      </c>
      <c r="C27" s="180" t="s">
        <v>334</v>
      </c>
      <c r="D27" s="180" t="s">
        <v>335</v>
      </c>
      <c r="E27" s="194"/>
      <c r="F27" s="147"/>
      <c r="G27" s="665" t="s">
        <v>128</v>
      </c>
      <c r="H27" s="179" t="s">
        <v>83</v>
      </c>
      <c r="I27" s="179" t="s">
        <v>127</v>
      </c>
      <c r="J27" s="179" t="s">
        <v>325</v>
      </c>
    </row>
    <row r="28" spans="2:15" x14ac:dyDescent="0.25">
      <c r="B28" s="12" t="s">
        <v>22</v>
      </c>
      <c r="C28" s="233">
        <v>160</v>
      </c>
      <c r="D28" s="233">
        <v>70</v>
      </c>
      <c r="F28" s="147"/>
      <c r="G28" s="12" t="s">
        <v>22</v>
      </c>
      <c r="H28" s="234">
        <v>1050</v>
      </c>
      <c r="I28" s="233">
        <v>720</v>
      </c>
      <c r="J28" s="57">
        <f>(I28-H28)/H28</f>
        <v>-0.31428571428571428</v>
      </c>
    </row>
    <row r="29" spans="2:15" x14ac:dyDescent="0.25">
      <c r="B29" s="193" t="s">
        <v>552</v>
      </c>
      <c r="C29" s="194"/>
      <c r="D29" s="194"/>
      <c r="E29" s="194"/>
      <c r="F29" s="194"/>
      <c r="G29" s="193" t="s">
        <v>553</v>
      </c>
      <c r="H29" s="194"/>
      <c r="I29" s="194"/>
    </row>
    <row r="30" spans="2:15" hidden="1" x14ac:dyDescent="0.25">
      <c r="B30" s="158"/>
    </row>
    <row r="31" spans="2:15" x14ac:dyDescent="0.25">
      <c r="B31" s="158"/>
    </row>
    <row r="32" spans="2:15" x14ac:dyDescent="0.25">
      <c r="B32" s="235" t="s">
        <v>797</v>
      </c>
    </row>
    <row r="33" spans="2:10" ht="45" x14ac:dyDescent="0.25">
      <c r="B33" s="458" t="s">
        <v>128</v>
      </c>
      <c r="C33" s="820" t="s">
        <v>326</v>
      </c>
      <c r="D33" s="821"/>
      <c r="E33" s="820" t="s">
        <v>336</v>
      </c>
      <c r="F33" s="821"/>
      <c r="G33" s="450" t="s">
        <v>337</v>
      </c>
      <c r="H33" s="450" t="s">
        <v>338</v>
      </c>
    </row>
    <row r="34" spans="2:10" x14ac:dyDescent="0.25">
      <c r="B34" s="712" t="s">
        <v>339</v>
      </c>
      <c r="C34" s="713">
        <v>480</v>
      </c>
      <c r="D34" s="714">
        <v>0.58536585365853655</v>
      </c>
      <c r="E34" s="713">
        <v>3500</v>
      </c>
      <c r="F34" s="714">
        <v>0.36082474226804123</v>
      </c>
      <c r="G34" s="715">
        <v>7.2</v>
      </c>
      <c r="H34" s="715">
        <v>6.21</v>
      </c>
    </row>
    <row r="35" spans="2:10" x14ac:dyDescent="0.25">
      <c r="B35" s="712" t="s">
        <v>340</v>
      </c>
      <c r="C35" s="713">
        <v>0</v>
      </c>
      <c r="D35" s="714">
        <v>0</v>
      </c>
      <c r="E35" s="713">
        <v>0</v>
      </c>
      <c r="F35" s="714">
        <v>0</v>
      </c>
      <c r="G35" s="715">
        <v>0</v>
      </c>
      <c r="H35" s="715">
        <v>0</v>
      </c>
    </row>
    <row r="36" spans="2:10" x14ac:dyDescent="0.25">
      <c r="B36" s="712" t="s">
        <v>341</v>
      </c>
      <c r="C36" s="713">
        <v>0</v>
      </c>
      <c r="D36" s="714">
        <v>0</v>
      </c>
      <c r="E36" s="713">
        <v>100</v>
      </c>
      <c r="F36" s="714">
        <v>1.0309278350515464E-2</v>
      </c>
      <c r="G36" s="715">
        <v>59.5</v>
      </c>
      <c r="H36" s="715">
        <v>59.5</v>
      </c>
    </row>
    <row r="37" spans="2:10" x14ac:dyDescent="0.25">
      <c r="B37" s="712" t="s">
        <v>342</v>
      </c>
      <c r="C37" s="713">
        <v>280</v>
      </c>
      <c r="D37" s="714">
        <v>0.34146341463414637</v>
      </c>
      <c r="E37" s="713">
        <v>4700</v>
      </c>
      <c r="F37" s="714">
        <v>0.4845360824742268</v>
      </c>
      <c r="G37" s="715">
        <v>17.14</v>
      </c>
      <c r="H37" s="715">
        <v>14.25</v>
      </c>
    </row>
    <row r="38" spans="2:10" x14ac:dyDescent="0.25">
      <c r="B38" s="712" t="s">
        <v>343</v>
      </c>
      <c r="C38" s="713">
        <v>60</v>
      </c>
      <c r="D38" s="714">
        <v>7.3170731707317069E-2</v>
      </c>
      <c r="E38" s="713">
        <v>1400</v>
      </c>
      <c r="F38" s="714">
        <v>0.14432989690721648</v>
      </c>
      <c r="G38" s="715">
        <v>24.49</v>
      </c>
      <c r="H38" s="715">
        <v>20</v>
      </c>
    </row>
    <row r="39" spans="2:10" x14ac:dyDescent="0.25">
      <c r="B39" s="712" t="s">
        <v>344</v>
      </c>
      <c r="C39" s="713">
        <v>0</v>
      </c>
      <c r="D39" s="714">
        <v>0</v>
      </c>
      <c r="E39" s="713">
        <v>0</v>
      </c>
      <c r="F39" s="714">
        <v>0</v>
      </c>
      <c r="G39" s="715">
        <v>0</v>
      </c>
      <c r="H39" s="715">
        <v>0</v>
      </c>
    </row>
    <row r="40" spans="2:10" x14ac:dyDescent="0.25">
      <c r="B40" s="716" t="s">
        <v>24</v>
      </c>
      <c r="C40" s="717">
        <v>820</v>
      </c>
      <c r="D40" s="718">
        <v>1</v>
      </c>
      <c r="E40" s="717">
        <v>9700</v>
      </c>
      <c r="F40" s="718">
        <v>1</v>
      </c>
      <c r="G40" s="719">
        <v>11.87</v>
      </c>
      <c r="H40" s="719">
        <v>8.33</v>
      </c>
    </row>
    <row r="41" spans="2:10" x14ac:dyDescent="0.25">
      <c r="B41" s="225" t="s">
        <v>322</v>
      </c>
    </row>
    <row r="42" spans="2:10" x14ac:dyDescent="0.25">
      <c r="B42" s="158"/>
    </row>
    <row r="43" spans="2:10" x14ac:dyDescent="0.25">
      <c r="B43" s="146" t="s">
        <v>798</v>
      </c>
    </row>
    <row r="44" spans="2:10" x14ac:dyDescent="0.25">
      <c r="B44" s="747"/>
      <c r="C44" s="747"/>
      <c r="D44" s="180" t="s">
        <v>22</v>
      </c>
      <c r="E44" s="180" t="s">
        <v>116</v>
      </c>
      <c r="F44" s="236"/>
      <c r="G44" s="236"/>
      <c r="H44" s="236"/>
      <c r="I44" s="236"/>
      <c r="J44" s="236"/>
    </row>
    <row r="45" spans="2:10" x14ac:dyDescent="0.25">
      <c r="B45" s="747" t="s">
        <v>345</v>
      </c>
      <c r="C45" s="747"/>
      <c r="D45" s="231">
        <v>1860</v>
      </c>
      <c r="E45" s="237">
        <f>D45/$D$52</f>
        <v>0.2473404255319149</v>
      </c>
      <c r="F45" s="236"/>
      <c r="G45" s="236"/>
      <c r="H45" s="236"/>
      <c r="I45" s="236"/>
      <c r="J45" s="236"/>
    </row>
    <row r="46" spans="2:10" x14ac:dyDescent="0.25">
      <c r="B46" s="747" t="s">
        <v>346</v>
      </c>
      <c r="C46" s="747"/>
      <c r="D46" s="231">
        <v>2910</v>
      </c>
      <c r="E46" s="237">
        <f t="shared" ref="E46:E52" si="1">D46/$D$52</f>
        <v>0.38696808510638298</v>
      </c>
      <c r="F46" s="236"/>
      <c r="G46" s="236"/>
      <c r="H46" s="236"/>
      <c r="I46" s="236"/>
      <c r="J46" s="236"/>
    </row>
    <row r="47" spans="2:10" x14ac:dyDescent="0.25">
      <c r="B47" s="747" t="s">
        <v>347</v>
      </c>
      <c r="C47" s="747"/>
      <c r="D47" s="231">
        <v>950</v>
      </c>
      <c r="E47" s="237">
        <f t="shared" si="1"/>
        <v>0.12632978723404256</v>
      </c>
      <c r="F47" s="236"/>
      <c r="G47" s="236"/>
      <c r="H47" s="236"/>
      <c r="I47" s="236"/>
      <c r="J47" s="236"/>
    </row>
    <row r="48" spans="2:10" x14ac:dyDescent="0.25">
      <c r="B48" s="747" t="s">
        <v>348</v>
      </c>
      <c r="C48" s="747"/>
      <c r="D48" s="231">
        <v>1320</v>
      </c>
      <c r="E48" s="237">
        <f t="shared" si="1"/>
        <v>0.17553191489361702</v>
      </c>
      <c r="F48" s="236"/>
      <c r="G48" s="236"/>
      <c r="H48" s="236"/>
      <c r="I48" s="236"/>
      <c r="J48" s="236"/>
    </row>
    <row r="49" spans="2:26" x14ac:dyDescent="0.25">
      <c r="B49" s="747" t="s">
        <v>349</v>
      </c>
      <c r="C49" s="747"/>
      <c r="D49" s="231">
        <v>140</v>
      </c>
      <c r="E49" s="237">
        <f t="shared" si="1"/>
        <v>1.8617021276595744E-2</v>
      </c>
      <c r="F49" s="236"/>
      <c r="G49" s="236"/>
      <c r="H49" s="236"/>
      <c r="I49" s="236"/>
      <c r="J49" s="236"/>
    </row>
    <row r="50" spans="2:26" x14ac:dyDescent="0.25">
      <c r="B50" s="747" t="s">
        <v>350</v>
      </c>
      <c r="C50" s="747"/>
      <c r="D50" s="231">
        <v>140</v>
      </c>
      <c r="E50" s="237">
        <f t="shared" si="1"/>
        <v>1.8617021276595744E-2</v>
      </c>
      <c r="F50" s="236"/>
      <c r="G50" s="236"/>
      <c r="H50" s="236"/>
      <c r="I50" s="236"/>
      <c r="J50" s="236"/>
    </row>
    <row r="51" spans="2:26" ht="29.25" customHeight="1" x14ac:dyDescent="0.25">
      <c r="B51" s="747" t="s">
        <v>351</v>
      </c>
      <c r="C51" s="747"/>
      <c r="D51" s="231">
        <v>200</v>
      </c>
      <c r="E51" s="237">
        <f t="shared" si="1"/>
        <v>2.6595744680851064E-2</v>
      </c>
      <c r="F51" s="236"/>
      <c r="G51" s="236"/>
      <c r="H51" s="236"/>
      <c r="I51" s="236"/>
      <c r="J51" s="236"/>
    </row>
    <row r="52" spans="2:26" ht="29.25" customHeight="1" x14ac:dyDescent="0.25">
      <c r="B52" s="747" t="s">
        <v>24</v>
      </c>
      <c r="C52" s="747"/>
      <c r="D52" s="231">
        <f>SUM(D45:D51)</f>
        <v>7520</v>
      </c>
      <c r="E52" s="237">
        <f t="shared" si="1"/>
        <v>1</v>
      </c>
      <c r="F52" s="236"/>
      <c r="G52" s="236"/>
      <c r="H52" s="236"/>
      <c r="I52" s="236"/>
      <c r="J52" s="236"/>
    </row>
    <row r="53" spans="2:26" x14ac:dyDescent="0.25">
      <c r="B53" s="158" t="s">
        <v>333</v>
      </c>
    </row>
    <row r="56" spans="2:26" x14ac:dyDescent="0.25">
      <c r="B56" s="146" t="s">
        <v>799</v>
      </c>
    </row>
    <row r="57" spans="2:26" x14ac:dyDescent="0.25">
      <c r="B57" s="824" t="s">
        <v>352</v>
      </c>
      <c r="C57" s="824" t="s">
        <v>353</v>
      </c>
      <c r="D57" s="824"/>
      <c r="E57" s="824"/>
      <c r="F57" s="824"/>
    </row>
    <row r="58" spans="2:26" x14ac:dyDescent="0.25">
      <c r="B58" s="824"/>
      <c r="C58" s="180" t="s">
        <v>354</v>
      </c>
      <c r="D58" s="179" t="s">
        <v>355</v>
      </c>
      <c r="E58" s="179" t="s">
        <v>356</v>
      </c>
      <c r="F58" s="179" t="s">
        <v>357</v>
      </c>
    </row>
    <row r="59" spans="2:26" x14ac:dyDescent="0.25">
      <c r="B59" s="179" t="s">
        <v>358</v>
      </c>
      <c r="C59" s="238">
        <v>20</v>
      </c>
      <c r="D59" s="238">
        <v>260</v>
      </c>
      <c r="E59" s="238">
        <v>710</v>
      </c>
      <c r="F59" s="238">
        <v>990</v>
      </c>
    </row>
    <row r="60" spans="2:26" x14ac:dyDescent="0.25">
      <c r="B60" s="179" t="s">
        <v>359</v>
      </c>
      <c r="C60" s="238">
        <v>10</v>
      </c>
      <c r="D60" s="238">
        <v>310</v>
      </c>
      <c r="E60" s="238">
        <v>1610</v>
      </c>
      <c r="F60" s="238">
        <v>1930</v>
      </c>
    </row>
    <row r="61" spans="2:26" x14ac:dyDescent="0.25">
      <c r="B61" s="179" t="s">
        <v>126</v>
      </c>
      <c r="C61" s="239">
        <v>30</v>
      </c>
      <c r="D61" s="239">
        <v>570</v>
      </c>
      <c r="E61" s="239">
        <v>2320</v>
      </c>
      <c r="F61" s="239">
        <v>2910</v>
      </c>
    </row>
    <row r="62" spans="2:26" ht="15" customHeight="1" x14ac:dyDescent="0.25">
      <c r="B62" s="158" t="s">
        <v>333</v>
      </c>
    </row>
    <row r="63" spans="2:26" ht="15" customHeight="1" x14ac:dyDescent="0.25">
      <c r="B63" s="158"/>
      <c r="H63" s="158"/>
      <c r="N63" s="158"/>
      <c r="T63" s="240"/>
      <c r="Z63" s="68"/>
    </row>
    <row r="64" spans="2:26" ht="15" customHeight="1" x14ac:dyDescent="0.25">
      <c r="B64" s="146" t="s">
        <v>800</v>
      </c>
      <c r="H64" s="158"/>
      <c r="N64" s="158"/>
      <c r="T64" s="240"/>
      <c r="Z64" s="68"/>
    </row>
    <row r="65" spans="1:26" ht="15" customHeight="1" x14ac:dyDescent="0.25">
      <c r="B65" s="824" t="s">
        <v>352</v>
      </c>
      <c r="C65" s="824" t="s">
        <v>353</v>
      </c>
      <c r="D65" s="824"/>
      <c r="E65" s="824"/>
      <c r="F65" s="824"/>
      <c r="H65" s="158"/>
      <c r="N65" s="158"/>
      <c r="T65" s="240"/>
      <c r="Z65" s="68"/>
    </row>
    <row r="66" spans="1:26" ht="15" customHeight="1" x14ac:dyDescent="0.25">
      <c r="B66" s="824"/>
      <c r="C66" s="180" t="s">
        <v>354</v>
      </c>
      <c r="D66" s="179" t="s">
        <v>355</v>
      </c>
      <c r="E66" s="179" t="s">
        <v>356</v>
      </c>
      <c r="F66" s="179" t="s">
        <v>357</v>
      </c>
      <c r="H66" s="158"/>
      <c r="N66" s="158"/>
      <c r="T66" s="240"/>
      <c r="Z66" s="68"/>
    </row>
    <row r="67" spans="1:26" ht="15" customHeight="1" x14ac:dyDescent="0.25">
      <c r="B67" s="179" t="s">
        <v>358</v>
      </c>
      <c r="C67" s="241">
        <f>C59/$C$61</f>
        <v>0.66666666666666663</v>
      </c>
      <c r="D67" s="241">
        <f>D59/$D$61</f>
        <v>0.45614035087719296</v>
      </c>
      <c r="E67" s="241">
        <f>E59/$E$61</f>
        <v>0.30603448275862066</v>
      </c>
      <c r="F67" s="241">
        <f>F59/$F$61</f>
        <v>0.34020618556701032</v>
      </c>
      <c r="H67" s="158"/>
      <c r="N67" s="158"/>
      <c r="T67" s="240"/>
      <c r="Z67" s="68"/>
    </row>
    <row r="68" spans="1:26" ht="15" customHeight="1" x14ac:dyDescent="0.25">
      <c r="B68" s="179" t="s">
        <v>359</v>
      </c>
      <c r="C68" s="241">
        <f>C60/$C$61</f>
        <v>0.33333333333333331</v>
      </c>
      <c r="D68" s="241">
        <f>D60/$D$61</f>
        <v>0.54385964912280704</v>
      </c>
      <c r="E68" s="241">
        <f>E60/$E$61</f>
        <v>0.69396551724137934</v>
      </c>
      <c r="F68" s="241">
        <f>F60/$F$61</f>
        <v>0.66323024054982815</v>
      </c>
      <c r="H68" s="158"/>
      <c r="N68" s="158"/>
      <c r="T68" s="240"/>
      <c r="Z68" s="68"/>
    </row>
    <row r="69" spans="1:26" ht="15" customHeight="1" x14ac:dyDescent="0.25">
      <c r="B69" s="179" t="s">
        <v>126</v>
      </c>
      <c r="C69" s="242">
        <f>C61/$F$61</f>
        <v>1.0309278350515464E-2</v>
      </c>
      <c r="D69" s="242">
        <f t="shared" ref="D69:F69" si="2">D61/$F$61</f>
        <v>0.19587628865979381</v>
      </c>
      <c r="E69" s="242">
        <f t="shared" si="2"/>
        <v>0.79725085910652926</v>
      </c>
      <c r="F69" s="242">
        <f t="shared" si="2"/>
        <v>1</v>
      </c>
      <c r="H69" s="158"/>
      <c r="N69" s="158"/>
      <c r="T69" s="240"/>
      <c r="Z69" s="68"/>
    </row>
    <row r="70" spans="1:26" ht="15" customHeight="1" x14ac:dyDescent="0.25">
      <c r="B70" s="158" t="s">
        <v>333</v>
      </c>
      <c r="H70" s="158"/>
      <c r="N70" s="158"/>
      <c r="T70" s="240"/>
      <c r="Z70" s="68"/>
    </row>
    <row r="71" spans="1:26" ht="15" customHeight="1" x14ac:dyDescent="0.25">
      <c r="B71" s="158"/>
      <c r="H71" s="158"/>
      <c r="N71" s="158"/>
      <c r="T71" s="240"/>
      <c r="Z71" s="68"/>
    </row>
    <row r="72" spans="1:26" ht="15" customHeight="1" x14ac:dyDescent="0.25">
      <c r="N72" s="158"/>
      <c r="T72" s="240"/>
      <c r="Z72" s="68"/>
    </row>
    <row r="73" spans="1:26" ht="15" customHeight="1" x14ac:dyDescent="0.25">
      <c r="T73" s="240"/>
      <c r="Z73" s="68"/>
    </row>
    <row r="74" spans="1:26" ht="15" customHeight="1" x14ac:dyDescent="0.25">
      <c r="B74" s="171" t="s">
        <v>801</v>
      </c>
      <c r="H74" s="193"/>
      <c r="I74" s="172"/>
      <c r="N74" s="161"/>
      <c r="T74" s="240"/>
      <c r="Z74" s="68"/>
    </row>
    <row r="75" spans="1:26" ht="15" customHeight="1" x14ac:dyDescent="0.25">
      <c r="A75" s="60"/>
      <c r="B75" s="180" t="s">
        <v>128</v>
      </c>
      <c r="C75" s="180"/>
      <c r="D75" s="180" t="s">
        <v>360</v>
      </c>
      <c r="E75" s="180" t="s">
        <v>361</v>
      </c>
      <c r="F75" s="180" t="s">
        <v>362</v>
      </c>
      <c r="G75" s="180" t="s">
        <v>363</v>
      </c>
      <c r="H75" s="456" t="s">
        <v>112</v>
      </c>
      <c r="I75" s="667" t="s">
        <v>724</v>
      </c>
      <c r="N75" s="182"/>
      <c r="O75" s="182"/>
      <c r="P75" s="182"/>
      <c r="Q75" s="243"/>
      <c r="R75" s="243"/>
      <c r="S75" s="243"/>
      <c r="Z75" s="68"/>
    </row>
    <row r="76" spans="1:26" ht="15" customHeight="1" x14ac:dyDescent="0.25">
      <c r="A76" s="60"/>
      <c r="B76" s="842" t="s">
        <v>22</v>
      </c>
      <c r="C76" s="12" t="s">
        <v>723</v>
      </c>
      <c r="D76" s="233">
        <v>235</v>
      </c>
      <c r="E76" s="233">
        <v>225</v>
      </c>
      <c r="F76" s="233">
        <v>910</v>
      </c>
      <c r="G76" s="233">
        <v>155</v>
      </c>
      <c r="H76" s="522">
        <f>SUM(D76:G76)</f>
        <v>1525</v>
      </c>
      <c r="I76" s="708" t="s">
        <v>529</v>
      </c>
      <c r="N76" s="836"/>
      <c r="O76" s="244"/>
      <c r="P76" s="244"/>
      <c r="Q76" s="245"/>
      <c r="R76" s="245"/>
      <c r="S76" s="245"/>
      <c r="Z76" s="68"/>
    </row>
    <row r="77" spans="1:26" ht="15" customHeight="1" x14ac:dyDescent="0.25">
      <c r="A77" s="60"/>
      <c r="B77" s="842"/>
      <c r="C77" s="12" t="s">
        <v>96</v>
      </c>
      <c r="D77" s="233">
        <v>275</v>
      </c>
      <c r="E77" s="233">
        <v>95</v>
      </c>
      <c r="F77" s="246">
        <v>1505</v>
      </c>
      <c r="G77" s="233">
        <v>150</v>
      </c>
      <c r="H77" s="522">
        <f>SUM(D77:G77)</f>
        <v>2025</v>
      </c>
      <c r="I77" s="707">
        <f>(H77-H76)/H76</f>
        <v>0.32786885245901637</v>
      </c>
      <c r="N77" s="836"/>
      <c r="O77" s="244"/>
      <c r="P77" s="244"/>
      <c r="Q77" s="245"/>
      <c r="R77" s="247"/>
      <c r="S77" s="245"/>
      <c r="Z77" s="68"/>
    </row>
    <row r="78" spans="1:26" ht="15" customHeight="1" x14ac:dyDescent="0.3">
      <c r="B78" s="48" t="s">
        <v>364</v>
      </c>
      <c r="C78" s="194"/>
      <c r="D78" s="194"/>
      <c r="E78" s="194"/>
      <c r="F78" s="194"/>
      <c r="G78" s="194"/>
      <c r="N78" s="195"/>
      <c r="O78" s="147"/>
      <c r="P78" s="147"/>
      <c r="Q78" s="248"/>
      <c r="R78" s="248"/>
      <c r="S78" s="248"/>
      <c r="Z78" s="68"/>
    </row>
    <row r="79" spans="1:26" ht="15" customHeight="1" x14ac:dyDescent="0.25">
      <c r="N79" s="158"/>
      <c r="T79" s="240"/>
      <c r="Z79" s="68"/>
    </row>
    <row r="80" spans="1:26" ht="15" customHeight="1" x14ac:dyDescent="0.25">
      <c r="M80" s="194"/>
      <c r="N80" s="158"/>
      <c r="T80" s="240"/>
      <c r="Z80" s="68"/>
    </row>
    <row r="81" spans="1:20" x14ac:dyDescent="0.2">
      <c r="B81" s="837" t="s">
        <v>802</v>
      </c>
      <c r="C81" s="837"/>
      <c r="D81" s="837"/>
      <c r="E81" s="837"/>
      <c r="F81" s="837"/>
      <c r="G81" s="837"/>
      <c r="H81" s="837"/>
      <c r="I81" s="837"/>
      <c r="J81" s="837"/>
      <c r="L81" s="838"/>
      <c r="M81" s="838"/>
      <c r="N81" s="838"/>
      <c r="O81" s="838"/>
      <c r="Q81" s="839"/>
      <c r="R81" s="839"/>
      <c r="S81" s="839"/>
      <c r="T81" s="839"/>
    </row>
    <row r="82" spans="1:20" ht="93.75" customHeight="1" x14ac:dyDescent="0.25">
      <c r="A82" s="315"/>
      <c r="B82" s="828" t="s">
        <v>365</v>
      </c>
      <c r="C82" s="840"/>
      <c r="D82" s="841"/>
      <c r="E82" s="437" t="s">
        <v>366</v>
      </c>
      <c r="F82" s="438" t="s">
        <v>367</v>
      </c>
      <c r="G82" s="438" t="s">
        <v>368</v>
      </c>
      <c r="H82" s="438" t="s">
        <v>369</v>
      </c>
    </row>
    <row r="83" spans="1:20" x14ac:dyDescent="0.25">
      <c r="A83" s="315"/>
      <c r="B83" s="825" t="s">
        <v>22</v>
      </c>
      <c r="C83" s="827" t="s">
        <v>370</v>
      </c>
      <c r="D83" s="827"/>
      <c r="E83" s="439">
        <v>1427</v>
      </c>
      <c r="F83" s="439">
        <v>101</v>
      </c>
      <c r="G83" s="439">
        <v>46</v>
      </c>
      <c r="H83" s="439">
        <v>46</v>
      </c>
      <c r="I83" s="250"/>
      <c r="M83" s="835"/>
      <c r="N83" s="835"/>
      <c r="O83" s="835"/>
      <c r="P83" s="835"/>
      <c r="Q83" s="835"/>
      <c r="R83" s="835"/>
    </row>
    <row r="84" spans="1:20" ht="14.25" customHeight="1" x14ac:dyDescent="0.25">
      <c r="A84" s="315"/>
      <c r="B84" s="825"/>
      <c r="C84" s="827" t="s">
        <v>371</v>
      </c>
      <c r="D84" s="827"/>
      <c r="E84" s="439">
        <v>82</v>
      </c>
      <c r="F84" s="439">
        <v>46</v>
      </c>
      <c r="G84" s="439">
        <v>0</v>
      </c>
      <c r="H84" s="439">
        <v>0</v>
      </c>
      <c r="M84" s="835"/>
      <c r="N84" s="835"/>
      <c r="O84" s="835"/>
      <c r="P84" s="835"/>
      <c r="Q84" s="835"/>
      <c r="R84" s="835"/>
    </row>
    <row r="85" spans="1:20" ht="14.25" customHeight="1" x14ac:dyDescent="0.25">
      <c r="A85" s="315"/>
      <c r="B85" s="826"/>
      <c r="C85" s="827" t="s">
        <v>372</v>
      </c>
      <c r="D85" s="827"/>
      <c r="E85" s="439">
        <v>4461</v>
      </c>
      <c r="F85" s="439">
        <v>5823</v>
      </c>
      <c r="G85" s="439">
        <v>5924</v>
      </c>
      <c r="H85" s="439">
        <v>5924</v>
      </c>
      <c r="M85" s="835"/>
      <c r="N85" s="835"/>
      <c r="O85" s="835"/>
      <c r="P85" s="835"/>
      <c r="Q85" s="835"/>
      <c r="R85" s="835"/>
    </row>
    <row r="86" spans="1:20" ht="14.25" customHeight="1" x14ac:dyDescent="0.25">
      <c r="A86" s="315"/>
      <c r="B86" s="436"/>
      <c r="C86" s="440" t="s">
        <v>24</v>
      </c>
      <c r="D86" s="440"/>
      <c r="E86" s="439">
        <f>SUM(E83:E85)</f>
        <v>5970</v>
      </c>
      <c r="F86" s="439">
        <f>SUM(F83:F85)</f>
        <v>5970</v>
      </c>
      <c r="G86" s="439">
        <f>SUM(G83:G85)</f>
        <v>5970</v>
      </c>
      <c r="H86" s="439">
        <f>SUM(H83:H85)</f>
        <v>5970</v>
      </c>
      <c r="M86" s="418"/>
      <c r="N86" s="418"/>
      <c r="O86" s="418"/>
      <c r="P86" s="418"/>
      <c r="Q86" s="418"/>
      <c r="R86" s="418"/>
    </row>
    <row r="87" spans="1:20" x14ac:dyDescent="0.25">
      <c r="B87" s="48" t="s">
        <v>373</v>
      </c>
    </row>
    <row r="89" spans="1:20" ht="17.25" customHeight="1" x14ac:dyDescent="0.25">
      <c r="B89" s="146" t="s">
        <v>803</v>
      </c>
    </row>
    <row r="90" spans="1:20" ht="75" x14ac:dyDescent="0.25">
      <c r="B90" s="828" t="s">
        <v>365</v>
      </c>
      <c r="C90" s="829"/>
      <c r="D90" s="830"/>
      <c r="E90" s="249" t="s">
        <v>366</v>
      </c>
      <c r="F90" s="249" t="s">
        <v>367</v>
      </c>
      <c r="G90" s="249" t="s">
        <v>368</v>
      </c>
      <c r="H90" s="249" t="s">
        <v>369</v>
      </c>
    </row>
    <row r="91" spans="1:20" x14ac:dyDescent="0.25">
      <c r="B91" s="831" t="s">
        <v>22</v>
      </c>
      <c r="C91" s="833" t="s">
        <v>370</v>
      </c>
      <c r="D91" s="834"/>
      <c r="E91" s="441">
        <f>E83/E86</f>
        <v>0.23902847571189278</v>
      </c>
      <c r="F91" s="441">
        <f>F83/F86</f>
        <v>1.6917922948073701E-2</v>
      </c>
      <c r="G91" s="441">
        <f>G83/G86</f>
        <v>7.7051926298157452E-3</v>
      </c>
      <c r="H91" s="441">
        <f>H83/H86</f>
        <v>7.7051926298157452E-3</v>
      </c>
    </row>
    <row r="92" spans="1:20" x14ac:dyDescent="0.25">
      <c r="B92" s="831"/>
      <c r="C92" s="833" t="s">
        <v>371</v>
      </c>
      <c r="D92" s="834"/>
      <c r="E92" s="441">
        <f>E84/E86</f>
        <v>1.373534338358459E-2</v>
      </c>
      <c r="F92" s="441">
        <f>F84/F86</f>
        <v>7.7051926298157452E-3</v>
      </c>
      <c r="G92" s="441">
        <v>0</v>
      </c>
      <c r="H92" s="441">
        <v>0</v>
      </c>
    </row>
    <row r="93" spans="1:20" x14ac:dyDescent="0.25">
      <c r="B93" s="832"/>
      <c r="C93" s="833" t="s">
        <v>372</v>
      </c>
      <c r="D93" s="834"/>
      <c r="E93" s="441">
        <f>E85/E86</f>
        <v>0.7472361809045226</v>
      </c>
      <c r="F93" s="441">
        <f>F85/F86</f>
        <v>0.97537688442211057</v>
      </c>
      <c r="G93" s="441">
        <f>G85/G86</f>
        <v>0.99229480737018427</v>
      </c>
      <c r="H93" s="441">
        <f>H85/H86</f>
        <v>0.99229480737018427</v>
      </c>
    </row>
    <row r="94" spans="1:20" x14ac:dyDescent="0.25">
      <c r="B94" s="48" t="s">
        <v>373</v>
      </c>
    </row>
    <row r="96" spans="1:20" x14ac:dyDescent="0.25">
      <c r="B96" s="789" t="s">
        <v>374</v>
      </c>
      <c r="C96" s="789"/>
      <c r="D96" s="789"/>
      <c r="E96" s="789"/>
      <c r="F96" s="789"/>
    </row>
    <row r="97" spans="1:20" x14ac:dyDescent="0.25">
      <c r="B97" s="361"/>
      <c r="C97" s="361"/>
      <c r="D97" s="361"/>
      <c r="E97" s="361"/>
      <c r="F97" s="361"/>
    </row>
    <row r="98" spans="1:20" x14ac:dyDescent="0.25">
      <c r="B98" s="251" t="s">
        <v>804</v>
      </c>
      <c r="C98" s="252"/>
      <c r="D98" s="252"/>
      <c r="E98" s="252"/>
      <c r="F98" s="252"/>
      <c r="G98" s="252"/>
    </row>
    <row r="99" spans="1:20" ht="88.5" customHeight="1" x14ac:dyDescent="0.25">
      <c r="B99" s="253" t="s">
        <v>27</v>
      </c>
      <c r="C99" s="253" t="s">
        <v>375</v>
      </c>
      <c r="D99" s="253" t="s">
        <v>376</v>
      </c>
      <c r="E99" s="253" t="s">
        <v>377</v>
      </c>
      <c r="F99" s="253" t="s">
        <v>378</v>
      </c>
      <c r="G99" s="254"/>
    </row>
    <row r="100" spans="1:20" x14ac:dyDescent="0.25">
      <c r="B100" s="909" t="s">
        <v>28</v>
      </c>
      <c r="C100" s="909">
        <v>287</v>
      </c>
      <c r="D100" s="909">
        <v>246</v>
      </c>
      <c r="E100" s="909">
        <v>41</v>
      </c>
      <c r="F100" s="909">
        <v>41</v>
      </c>
      <c r="G100" s="255"/>
    </row>
    <row r="101" spans="1:20" x14ac:dyDescent="0.25">
      <c r="A101" s="2"/>
      <c r="B101" s="56" t="s">
        <v>728</v>
      </c>
      <c r="C101" s="256"/>
      <c r="D101" s="256"/>
      <c r="E101" s="256"/>
      <c r="F101" s="256"/>
      <c r="G101" s="256"/>
    </row>
    <row r="102" spans="1:20" x14ac:dyDescent="0.25">
      <c r="A102" s="2"/>
    </row>
    <row r="103" spans="1:20" x14ac:dyDescent="0.25">
      <c r="A103" s="2"/>
      <c r="B103" s="251" t="s">
        <v>805</v>
      </c>
      <c r="C103" s="252"/>
      <c r="D103" s="252"/>
      <c r="E103" s="252"/>
      <c r="F103" s="252"/>
    </row>
    <row r="104" spans="1:20" ht="30" x14ac:dyDescent="0.25">
      <c r="B104" s="253" t="s">
        <v>27</v>
      </c>
      <c r="C104" s="257" t="s">
        <v>379</v>
      </c>
      <c r="D104" s="257" t="s">
        <v>380</v>
      </c>
      <c r="E104" s="257" t="s">
        <v>381</v>
      </c>
      <c r="F104" s="257" t="s">
        <v>382</v>
      </c>
    </row>
    <row r="105" spans="1:20" x14ac:dyDescent="0.25">
      <c r="B105" s="909" t="s">
        <v>28</v>
      </c>
      <c r="C105" s="910">
        <v>343538</v>
      </c>
      <c r="D105" s="910">
        <v>0</v>
      </c>
      <c r="E105" s="910">
        <v>0</v>
      </c>
      <c r="F105" s="910">
        <v>343538</v>
      </c>
    </row>
    <row r="106" spans="1:20" x14ac:dyDescent="0.25">
      <c r="A106" s="2"/>
      <c r="B106" s="56" t="s">
        <v>729</v>
      </c>
      <c r="C106" s="252"/>
      <c r="D106" s="252"/>
      <c r="E106" s="252"/>
      <c r="F106" s="252"/>
    </row>
    <row r="108" spans="1:20" x14ac:dyDescent="0.25">
      <c r="B108" s="146" t="s">
        <v>806</v>
      </c>
      <c r="D108" s="144"/>
      <c r="E108" s="144"/>
      <c r="F108" s="144"/>
      <c r="G108" s="144"/>
      <c r="H108" s="144"/>
      <c r="I108" s="144"/>
      <c r="J108" s="144"/>
      <c r="K108" s="144"/>
      <c r="L108" s="144"/>
      <c r="M108" s="144"/>
      <c r="N108" s="144"/>
      <c r="O108" s="144"/>
      <c r="P108" s="144"/>
      <c r="Q108" s="218"/>
      <c r="R108" s="218"/>
      <c r="S108" s="218"/>
    </row>
    <row r="109" spans="1:20" ht="108" x14ac:dyDescent="0.25">
      <c r="A109" s="315"/>
      <c r="B109" s="149" t="s">
        <v>18</v>
      </c>
      <c r="C109" s="149" t="s">
        <v>383</v>
      </c>
      <c r="D109" s="149" t="s">
        <v>384</v>
      </c>
      <c r="E109" s="149" t="s">
        <v>385</v>
      </c>
      <c r="F109" s="149" t="s">
        <v>386</v>
      </c>
      <c r="G109" s="149" t="s">
        <v>387</v>
      </c>
      <c r="H109" s="149" t="s">
        <v>388</v>
      </c>
      <c r="I109" s="149" t="s">
        <v>389</v>
      </c>
      <c r="J109" s="149" t="s">
        <v>390</v>
      </c>
      <c r="K109" s="149" t="s">
        <v>391</v>
      </c>
      <c r="L109" s="149" t="s">
        <v>392</v>
      </c>
      <c r="M109" s="149" t="s">
        <v>393</v>
      </c>
      <c r="N109" s="258" t="s">
        <v>394</v>
      </c>
      <c r="O109" s="258" t="s">
        <v>251</v>
      </c>
      <c r="P109" s="216"/>
      <c r="Q109" s="33"/>
      <c r="R109" s="33"/>
      <c r="S109" s="33"/>
      <c r="T109" s="33"/>
    </row>
    <row r="110" spans="1:20" x14ac:dyDescent="0.25">
      <c r="A110" s="315"/>
      <c r="B110" s="150" t="s">
        <v>22</v>
      </c>
      <c r="C110" s="259">
        <v>573</v>
      </c>
      <c r="D110" s="259">
        <v>645</v>
      </c>
      <c r="E110" s="259">
        <v>697</v>
      </c>
      <c r="F110" s="259" t="s">
        <v>289</v>
      </c>
      <c r="G110" s="259">
        <v>180</v>
      </c>
      <c r="H110" s="259">
        <v>198</v>
      </c>
      <c r="I110" s="259">
        <v>265</v>
      </c>
      <c r="J110" s="259">
        <v>3964</v>
      </c>
      <c r="K110" s="259">
        <v>136</v>
      </c>
      <c r="L110" s="259">
        <v>2904</v>
      </c>
      <c r="M110" s="259">
        <v>203</v>
      </c>
      <c r="N110" s="259">
        <v>533</v>
      </c>
      <c r="O110" s="259">
        <v>12153</v>
      </c>
      <c r="P110" s="216"/>
      <c r="Q110" s="33"/>
      <c r="R110" s="33"/>
      <c r="S110" s="33"/>
      <c r="T110" s="33"/>
    </row>
    <row r="111" spans="1:20" x14ac:dyDescent="0.25">
      <c r="A111" s="315"/>
      <c r="B111" s="48" t="s">
        <v>607</v>
      </c>
      <c r="D111" s="144"/>
      <c r="E111" s="144"/>
      <c r="F111" s="144"/>
      <c r="G111" s="144"/>
      <c r="H111" s="144"/>
      <c r="I111" s="144"/>
      <c r="J111" s="144"/>
      <c r="K111" s="144"/>
      <c r="L111" s="144"/>
      <c r="M111" s="144"/>
      <c r="N111" s="144"/>
      <c r="O111" s="144"/>
      <c r="P111" s="144"/>
      <c r="Q111" s="218"/>
      <c r="R111" s="260"/>
      <c r="S111" s="260"/>
    </row>
    <row r="112" spans="1:20" x14ac:dyDescent="0.25">
      <c r="A112" s="315"/>
      <c r="C112" s="48"/>
    </row>
    <row r="113" spans="1:21" ht="18.75" x14ac:dyDescent="0.3">
      <c r="B113" s="146" t="s">
        <v>807</v>
      </c>
      <c r="D113" s="144"/>
      <c r="E113" s="144"/>
      <c r="F113" s="144"/>
      <c r="G113" s="146" t="s">
        <v>808</v>
      </c>
      <c r="H113" s="146"/>
      <c r="I113" s="146"/>
      <c r="K113" s="161" t="s">
        <v>809</v>
      </c>
      <c r="M113" s="146"/>
      <c r="N113" s="144"/>
      <c r="O113" s="144"/>
      <c r="P113" s="144"/>
      <c r="S113" s="261"/>
      <c r="T113" s="248"/>
      <c r="U113" s="16"/>
    </row>
    <row r="114" spans="1:21" ht="60" x14ac:dyDescent="0.25">
      <c r="A114" s="315"/>
      <c r="B114" s="149" t="s">
        <v>18</v>
      </c>
      <c r="C114" s="149" t="s">
        <v>284</v>
      </c>
      <c r="D114" s="149" t="s">
        <v>285</v>
      </c>
      <c r="E114" s="149" t="s">
        <v>24</v>
      </c>
      <c r="F114" s="316"/>
      <c r="G114" s="822" t="s">
        <v>22</v>
      </c>
      <c r="H114" s="823"/>
      <c r="I114" s="644" t="s">
        <v>116</v>
      </c>
      <c r="K114" s="262" t="s">
        <v>128</v>
      </c>
      <c r="L114" s="262" t="s">
        <v>294</v>
      </c>
      <c r="M114" s="262" t="s">
        <v>295</v>
      </c>
      <c r="N114" s="262" t="s">
        <v>296</v>
      </c>
    </row>
    <row r="115" spans="1:21" x14ac:dyDescent="0.25">
      <c r="A115" s="315"/>
      <c r="B115" s="445" t="s">
        <v>22</v>
      </c>
      <c r="C115" s="259">
        <f>SUM(C110:N110)</f>
        <v>10298</v>
      </c>
      <c r="D115" s="259">
        <f>O110</f>
        <v>12153</v>
      </c>
      <c r="E115" s="443">
        <f>SUM(C115:D115)</f>
        <v>22451</v>
      </c>
      <c r="F115" s="316"/>
      <c r="G115" s="264" t="s">
        <v>390</v>
      </c>
      <c r="H115" s="259">
        <v>3964</v>
      </c>
      <c r="I115" s="643">
        <f>H115/C115</f>
        <v>0.38492911244901923</v>
      </c>
      <c r="K115" s="12" t="s">
        <v>22</v>
      </c>
      <c r="L115" s="246">
        <v>91203</v>
      </c>
      <c r="M115" s="266">
        <f>N115/L115</f>
        <v>0.2</v>
      </c>
      <c r="N115" s="246">
        <v>18240.600000000002</v>
      </c>
    </row>
    <row r="116" spans="1:21" ht="45" x14ac:dyDescent="0.25">
      <c r="A116" s="315"/>
      <c r="B116" s="150" t="s">
        <v>605</v>
      </c>
      <c r="C116" s="446">
        <f>C115/E115</f>
        <v>0.45868780900628037</v>
      </c>
      <c r="D116" s="446">
        <f>D115/E115</f>
        <v>0.54131219099371963</v>
      </c>
      <c r="E116" s="447">
        <v>1</v>
      </c>
      <c r="F116" s="316"/>
      <c r="G116" s="264" t="s">
        <v>395</v>
      </c>
      <c r="H116" s="259">
        <v>2904</v>
      </c>
      <c r="I116" s="643">
        <f>H116/C115</f>
        <v>0.2819965041755681</v>
      </c>
      <c r="K116" s="843" t="s">
        <v>304</v>
      </c>
      <c r="L116" s="844"/>
      <c r="M116" s="844"/>
      <c r="N116" s="844"/>
    </row>
    <row r="117" spans="1:21" ht="19.5" customHeight="1" x14ac:dyDescent="0.25">
      <c r="A117" s="315"/>
      <c r="B117" s="48" t="s">
        <v>607</v>
      </c>
      <c r="C117" s="263"/>
      <c r="D117" s="263"/>
      <c r="E117" s="263"/>
      <c r="F117" s="316"/>
      <c r="G117" s="48" t="s">
        <v>607</v>
      </c>
      <c r="H117" s="263"/>
      <c r="I117" s="263"/>
      <c r="J117" s="263"/>
      <c r="K117" s="316"/>
      <c r="L117" s="194"/>
      <c r="M117" s="267"/>
      <c r="N117" s="268"/>
    </row>
    <row r="118" spans="1:21" ht="19.5" customHeight="1" x14ac:dyDescent="0.25">
      <c r="A118" s="315"/>
      <c r="C118" s="263"/>
      <c r="D118" s="263"/>
      <c r="E118" s="263"/>
      <c r="F118" s="316"/>
      <c r="H118" s="263"/>
      <c r="I118" s="263"/>
      <c r="J118" s="263"/>
      <c r="K118" s="316"/>
      <c r="L118" s="194"/>
      <c r="M118" s="267"/>
      <c r="N118" s="268"/>
    </row>
    <row r="119" spans="1:21" ht="19.5" customHeight="1" x14ac:dyDescent="0.25">
      <c r="A119" s="315"/>
      <c r="B119" s="146" t="s">
        <v>810</v>
      </c>
      <c r="C119" s="263"/>
      <c r="D119" s="263"/>
      <c r="E119" s="263"/>
      <c r="F119" s="316"/>
      <c r="H119" s="263"/>
      <c r="I119" s="263"/>
      <c r="J119" s="263"/>
      <c r="K119" s="316"/>
      <c r="L119" s="194"/>
      <c r="M119" s="267"/>
      <c r="N119" s="268"/>
    </row>
    <row r="120" spans="1:21" ht="84.75" customHeight="1" x14ac:dyDescent="0.25">
      <c r="A120" s="315"/>
      <c r="B120" s="444" t="s">
        <v>730</v>
      </c>
      <c r="C120" s="444" t="s">
        <v>383</v>
      </c>
      <c r="D120" s="444" t="s">
        <v>384</v>
      </c>
      <c r="E120" s="444" t="s">
        <v>385</v>
      </c>
      <c r="F120" s="444" t="s">
        <v>386</v>
      </c>
      <c r="G120" s="444" t="s">
        <v>387</v>
      </c>
      <c r="H120" s="444" t="s">
        <v>388</v>
      </c>
      <c r="I120" s="444" t="s">
        <v>389</v>
      </c>
      <c r="J120" s="444" t="s">
        <v>390</v>
      </c>
      <c r="K120" s="444" t="s">
        <v>391</v>
      </c>
      <c r="L120" s="444" t="s">
        <v>392</v>
      </c>
      <c r="M120" s="444" t="s">
        <v>393</v>
      </c>
      <c r="N120" s="444" t="s">
        <v>394</v>
      </c>
      <c r="O120" s="444" t="s">
        <v>731</v>
      </c>
      <c r="P120" s="444" t="s">
        <v>251</v>
      </c>
      <c r="Q120" s="722" t="s">
        <v>24</v>
      </c>
    </row>
    <row r="121" spans="1:21" ht="19.5" customHeight="1" x14ac:dyDescent="0.25">
      <c r="A121" s="315"/>
      <c r="B121" s="449" t="s">
        <v>142</v>
      </c>
      <c r="C121" s="365">
        <v>296</v>
      </c>
      <c r="D121" s="365">
        <v>100</v>
      </c>
      <c r="E121" s="365">
        <v>253</v>
      </c>
      <c r="F121" s="365">
        <v>0</v>
      </c>
      <c r="G121" s="365">
        <v>49</v>
      </c>
      <c r="H121" s="365">
        <v>170</v>
      </c>
      <c r="I121" s="365">
        <v>104</v>
      </c>
      <c r="J121" s="365">
        <v>1478</v>
      </c>
      <c r="K121" s="365">
        <v>77</v>
      </c>
      <c r="L121" s="365">
        <v>1141</v>
      </c>
      <c r="M121" s="365">
        <v>203</v>
      </c>
      <c r="N121" s="365">
        <v>324</v>
      </c>
      <c r="O121" s="365">
        <f>SUM(C121:N121)</f>
        <v>4195</v>
      </c>
      <c r="P121" s="365">
        <v>2971</v>
      </c>
      <c r="Q121" s="365">
        <f t="shared" ref="Q121:Q126" si="3">SUM(O121:P121)</f>
        <v>7166</v>
      </c>
    </row>
    <row r="122" spans="1:21" ht="19.5" customHeight="1" x14ac:dyDescent="0.25">
      <c r="A122" s="315"/>
      <c r="B122" s="449" t="s">
        <v>270</v>
      </c>
      <c r="C122" s="365">
        <v>20</v>
      </c>
      <c r="D122" s="365">
        <v>126</v>
      </c>
      <c r="E122" s="365"/>
      <c r="F122" s="365">
        <v>0</v>
      </c>
      <c r="G122" s="365">
        <v>29</v>
      </c>
      <c r="H122" s="365">
        <v>29</v>
      </c>
      <c r="I122" s="365"/>
      <c r="J122" s="365">
        <v>273</v>
      </c>
      <c r="K122" s="365"/>
      <c r="L122" s="365">
        <v>254</v>
      </c>
      <c r="M122" s="365">
        <v>0</v>
      </c>
      <c r="N122" s="365">
        <v>45</v>
      </c>
      <c r="O122" s="365">
        <f>SUM(C122:N122)</f>
        <v>776</v>
      </c>
      <c r="P122" s="365">
        <v>3005</v>
      </c>
      <c r="Q122" s="365">
        <f t="shared" si="3"/>
        <v>3781</v>
      </c>
    </row>
    <row r="123" spans="1:21" ht="19.5" customHeight="1" x14ac:dyDescent="0.25">
      <c r="A123" s="315"/>
      <c r="B123" s="449" t="s">
        <v>732</v>
      </c>
      <c r="C123" s="365">
        <v>258</v>
      </c>
      <c r="D123" s="365">
        <v>418</v>
      </c>
      <c r="E123" s="365">
        <v>444</v>
      </c>
      <c r="F123" s="365">
        <v>0</v>
      </c>
      <c r="G123" s="365">
        <v>102</v>
      </c>
      <c r="H123" s="365">
        <v>0</v>
      </c>
      <c r="I123" s="365">
        <v>161</v>
      </c>
      <c r="J123" s="365">
        <v>2213</v>
      </c>
      <c r="K123" s="365">
        <v>59</v>
      </c>
      <c r="L123" s="365">
        <v>1509</v>
      </c>
      <c r="M123" s="365">
        <v>0</v>
      </c>
      <c r="N123" s="365">
        <v>164</v>
      </c>
      <c r="O123" s="365">
        <f>SUM(C123:N123)</f>
        <v>5328</v>
      </c>
      <c r="P123" s="365">
        <v>6156</v>
      </c>
      <c r="Q123" s="365">
        <f t="shared" si="3"/>
        <v>11484</v>
      </c>
    </row>
    <row r="124" spans="1:21" ht="19.5" customHeight="1" x14ac:dyDescent="0.25">
      <c r="A124" s="315"/>
      <c r="B124" s="449" t="s">
        <v>250</v>
      </c>
      <c r="C124" s="365">
        <v>0</v>
      </c>
      <c r="D124" s="365">
        <v>0</v>
      </c>
      <c r="E124" s="365">
        <v>0</v>
      </c>
      <c r="F124" s="365">
        <v>0</v>
      </c>
      <c r="G124" s="365">
        <v>0</v>
      </c>
      <c r="H124" s="365">
        <v>0</v>
      </c>
      <c r="I124" s="365">
        <v>0</v>
      </c>
      <c r="J124" s="365">
        <v>0</v>
      </c>
      <c r="K124" s="365">
        <v>0</v>
      </c>
      <c r="L124" s="365">
        <v>0</v>
      </c>
      <c r="M124" s="365">
        <v>0</v>
      </c>
      <c r="N124" s="365">
        <v>0</v>
      </c>
      <c r="O124" s="365">
        <f>SUM(C124:N124)</f>
        <v>0</v>
      </c>
      <c r="P124" s="365">
        <v>20</v>
      </c>
      <c r="Q124" s="365">
        <f t="shared" si="3"/>
        <v>20</v>
      </c>
    </row>
    <row r="125" spans="1:21" ht="19.5" customHeight="1" x14ac:dyDescent="0.25">
      <c r="A125" s="315"/>
      <c r="B125" s="449" t="s">
        <v>20</v>
      </c>
      <c r="C125" s="365">
        <v>0</v>
      </c>
      <c r="D125" s="365">
        <v>0</v>
      </c>
      <c r="E125" s="365">
        <v>0</v>
      </c>
      <c r="F125" s="365">
        <v>0</v>
      </c>
      <c r="G125" s="365">
        <v>0</v>
      </c>
      <c r="H125" s="365">
        <v>0</v>
      </c>
      <c r="I125" s="365">
        <v>0</v>
      </c>
      <c r="J125" s="365">
        <v>0</v>
      </c>
      <c r="K125" s="365">
        <v>0</v>
      </c>
      <c r="L125" s="365">
        <v>0</v>
      </c>
      <c r="M125" s="365">
        <v>0</v>
      </c>
      <c r="N125" s="365">
        <v>0</v>
      </c>
      <c r="O125" s="365">
        <f>SUM(C125:N125)</f>
        <v>0</v>
      </c>
      <c r="P125" s="365">
        <v>0</v>
      </c>
      <c r="Q125" s="365">
        <f t="shared" si="3"/>
        <v>0</v>
      </c>
    </row>
    <row r="126" spans="1:21" ht="19.5" customHeight="1" x14ac:dyDescent="0.25">
      <c r="A126" s="315"/>
      <c r="B126" s="449" t="s">
        <v>112</v>
      </c>
      <c r="C126" s="365">
        <v>573</v>
      </c>
      <c r="D126" s="365">
        <v>645</v>
      </c>
      <c r="E126" s="365">
        <v>697</v>
      </c>
      <c r="F126" s="365">
        <v>0</v>
      </c>
      <c r="G126" s="365">
        <v>180</v>
      </c>
      <c r="H126" s="365">
        <v>198</v>
      </c>
      <c r="I126" s="365">
        <v>265</v>
      </c>
      <c r="J126" s="365">
        <v>3964</v>
      </c>
      <c r="K126" s="365">
        <v>136</v>
      </c>
      <c r="L126" s="365">
        <v>2904</v>
      </c>
      <c r="M126" s="365">
        <v>203</v>
      </c>
      <c r="N126" s="365">
        <v>533</v>
      </c>
      <c r="O126" s="365">
        <f>SUM(O121:O125)</f>
        <v>10299</v>
      </c>
      <c r="P126" s="365">
        <v>12153</v>
      </c>
      <c r="Q126" s="365">
        <f t="shared" si="3"/>
        <v>22452</v>
      </c>
    </row>
    <row r="127" spans="1:21" ht="19.5" customHeight="1" x14ac:dyDescent="0.25">
      <c r="A127" s="315"/>
      <c r="B127" s="110" t="s">
        <v>606</v>
      </c>
      <c r="C127" s="691"/>
      <c r="D127" s="691"/>
      <c r="E127" s="691"/>
      <c r="F127" s="691"/>
      <c r="G127" s="691"/>
      <c r="H127" s="691"/>
      <c r="I127" s="691"/>
      <c r="J127" s="691"/>
      <c r="K127" s="691"/>
      <c r="L127" s="691"/>
      <c r="M127" s="691"/>
      <c r="N127" s="691"/>
      <c r="O127" s="691"/>
      <c r="P127" s="691"/>
      <c r="Q127" s="691"/>
    </row>
    <row r="128" spans="1:21" ht="19.5" customHeight="1" x14ac:dyDescent="0.25">
      <c r="A128" s="315"/>
      <c r="B128" s="110"/>
      <c r="C128" s="691"/>
      <c r="D128" s="691"/>
      <c r="E128" s="691"/>
      <c r="F128" s="691"/>
      <c r="G128" s="691"/>
      <c r="H128" s="691"/>
      <c r="I128" s="691"/>
      <c r="J128" s="691"/>
      <c r="K128" s="691"/>
      <c r="L128" s="691"/>
      <c r="M128" s="691"/>
      <c r="N128" s="691"/>
      <c r="O128" s="691"/>
      <c r="P128" s="691"/>
      <c r="Q128" s="691"/>
    </row>
    <row r="129" spans="1:20" ht="19.5" customHeight="1" x14ac:dyDescent="0.25">
      <c r="A129" s="315"/>
      <c r="B129" s="724" t="s">
        <v>811</v>
      </c>
      <c r="C129" s="691"/>
      <c r="D129" s="691"/>
      <c r="E129" s="691"/>
      <c r="F129" s="691"/>
      <c r="G129" s="691"/>
      <c r="H129" s="691"/>
      <c r="I129" s="691"/>
      <c r="J129" s="691"/>
      <c r="K129" s="691"/>
      <c r="L129" s="691"/>
      <c r="M129" s="691"/>
      <c r="N129" s="691"/>
      <c r="O129" s="691"/>
      <c r="P129" s="691"/>
      <c r="Q129" s="691"/>
    </row>
    <row r="130" spans="1:20" ht="35.25" customHeight="1" x14ac:dyDescent="0.25">
      <c r="A130" s="315"/>
      <c r="B130" s="444" t="s">
        <v>730</v>
      </c>
      <c r="C130" s="444" t="s">
        <v>733</v>
      </c>
      <c r="D130" s="444" t="s">
        <v>251</v>
      </c>
      <c r="E130" s="691"/>
      <c r="F130" s="691"/>
      <c r="G130" s="691"/>
      <c r="H130" s="691"/>
      <c r="I130" s="691"/>
      <c r="J130" s="691"/>
      <c r="K130" s="691"/>
      <c r="L130" s="691"/>
      <c r="M130" s="691"/>
      <c r="N130" s="691"/>
      <c r="O130" s="691"/>
      <c r="P130" s="691"/>
      <c r="Q130" s="691"/>
    </row>
    <row r="131" spans="1:20" ht="19.5" customHeight="1" x14ac:dyDescent="0.25">
      <c r="A131" s="315"/>
      <c r="B131" s="449" t="s">
        <v>142</v>
      </c>
      <c r="C131" s="723">
        <v>0.40732109913583842</v>
      </c>
      <c r="D131" s="723">
        <v>0.24446638690035383</v>
      </c>
      <c r="E131" s="691"/>
      <c r="F131" s="691"/>
      <c r="G131" s="691"/>
      <c r="H131" s="691"/>
      <c r="I131" s="691"/>
      <c r="J131" s="691"/>
      <c r="K131" s="691"/>
      <c r="L131" s="691"/>
      <c r="M131" s="691"/>
      <c r="N131" s="691"/>
      <c r="O131" s="691"/>
      <c r="P131" s="691"/>
      <c r="Q131" s="691"/>
    </row>
    <row r="132" spans="1:20" ht="19.5" customHeight="1" x14ac:dyDescent="0.25">
      <c r="A132" s="315"/>
      <c r="B132" s="449" t="s">
        <v>270</v>
      </c>
      <c r="C132" s="723">
        <v>7.5347121079716473E-2</v>
      </c>
      <c r="D132" s="723">
        <v>0.24726405002879948</v>
      </c>
      <c r="E132" s="691"/>
      <c r="F132" s="691"/>
      <c r="G132" s="691"/>
      <c r="H132" s="691"/>
      <c r="I132" s="691"/>
      <c r="J132" s="691"/>
      <c r="K132" s="691"/>
      <c r="L132" s="691"/>
      <c r="M132" s="691"/>
      <c r="N132" s="691"/>
      <c r="O132" s="691"/>
      <c r="P132" s="691"/>
      <c r="Q132" s="691"/>
    </row>
    <row r="133" spans="1:20" ht="19.5" customHeight="1" x14ac:dyDescent="0.25">
      <c r="A133" s="315"/>
      <c r="B133" s="449" t="s">
        <v>732</v>
      </c>
      <c r="C133" s="723">
        <v>0.51733177978444511</v>
      </c>
      <c r="D133" s="723">
        <v>0.50654159466798321</v>
      </c>
      <c r="E133" s="691"/>
      <c r="F133" s="691"/>
      <c r="G133" s="691"/>
      <c r="H133" s="691"/>
      <c r="I133" s="691"/>
      <c r="J133" s="691"/>
      <c r="K133" s="691"/>
      <c r="L133" s="691"/>
      <c r="M133" s="691"/>
      <c r="N133" s="691"/>
      <c r="O133" s="691"/>
      <c r="P133" s="691"/>
      <c r="Q133" s="691"/>
    </row>
    <row r="134" spans="1:20" ht="19.5" customHeight="1" x14ac:dyDescent="0.25">
      <c r="A134" s="315"/>
      <c r="B134" s="449" t="s">
        <v>250</v>
      </c>
      <c r="C134" s="723">
        <v>0</v>
      </c>
      <c r="D134" s="723">
        <v>1.6456841932033243E-3</v>
      </c>
      <c r="E134" s="691"/>
      <c r="F134" s="691"/>
      <c r="G134" s="691"/>
      <c r="H134" s="691"/>
      <c r="I134" s="691"/>
      <c r="J134" s="691"/>
      <c r="K134" s="691"/>
      <c r="L134" s="691"/>
      <c r="M134" s="691"/>
      <c r="N134" s="691"/>
      <c r="O134" s="691"/>
      <c r="P134" s="691"/>
      <c r="Q134" s="691"/>
    </row>
    <row r="135" spans="1:20" ht="18.75" customHeight="1" x14ac:dyDescent="0.25">
      <c r="A135" s="315"/>
      <c r="B135" s="449" t="s">
        <v>20</v>
      </c>
      <c r="C135" s="723">
        <v>0</v>
      </c>
      <c r="D135" s="723">
        <v>0</v>
      </c>
      <c r="E135" s="691"/>
      <c r="F135" s="691"/>
      <c r="G135" s="691"/>
      <c r="H135" s="691"/>
      <c r="I135" s="691"/>
      <c r="J135" s="691"/>
      <c r="K135" s="691"/>
      <c r="L135" s="691"/>
      <c r="M135" s="691"/>
      <c r="N135" s="691"/>
      <c r="O135" s="691"/>
      <c r="P135" s="691"/>
      <c r="Q135" s="691"/>
    </row>
    <row r="136" spans="1:20" ht="19.5" customHeight="1" x14ac:dyDescent="0.25">
      <c r="A136" s="315"/>
      <c r="B136" s="449" t="s">
        <v>112</v>
      </c>
      <c r="C136" s="372">
        <v>1</v>
      </c>
      <c r="D136" s="723">
        <v>0.99991771579033983</v>
      </c>
      <c r="E136" s="691"/>
      <c r="F136" s="691"/>
      <c r="G136" s="691"/>
      <c r="H136" s="691"/>
      <c r="I136" s="691"/>
      <c r="J136" s="691"/>
      <c r="K136" s="691"/>
      <c r="L136" s="691"/>
      <c r="M136" s="691"/>
      <c r="N136" s="691"/>
      <c r="O136" s="691"/>
      <c r="P136" s="691"/>
      <c r="Q136" s="691"/>
    </row>
    <row r="137" spans="1:20" ht="19.5" customHeight="1" x14ac:dyDescent="0.25">
      <c r="A137" s="315"/>
      <c r="B137" s="48" t="s">
        <v>606</v>
      </c>
      <c r="C137" s="263"/>
      <c r="D137" s="263"/>
      <c r="E137" s="263"/>
      <c r="F137" s="316"/>
      <c r="G137" s="448"/>
      <c r="H137" s="442"/>
      <c r="I137" s="265"/>
      <c r="K137" s="193"/>
      <c r="L137" s="194"/>
      <c r="M137" s="267"/>
      <c r="N137" s="268"/>
    </row>
    <row r="138" spans="1:20" ht="19.5" customHeight="1" x14ac:dyDescent="0.25">
      <c r="A138" s="315"/>
      <c r="C138" s="263"/>
      <c r="D138" s="263"/>
      <c r="E138" s="263"/>
      <c r="F138" s="316"/>
      <c r="G138" s="448"/>
      <c r="H138" s="442"/>
      <c r="I138" s="265"/>
      <c r="K138" s="193"/>
      <c r="L138" s="194"/>
      <c r="M138" s="267"/>
      <c r="N138" s="268"/>
    </row>
    <row r="139" spans="1:20" x14ac:dyDescent="0.25">
      <c r="B139" s="845" t="s">
        <v>812</v>
      </c>
      <c r="C139" s="846"/>
      <c r="D139" s="846"/>
      <c r="E139" s="263"/>
      <c r="F139" s="316"/>
      <c r="G139" s="265"/>
      <c r="J139" s="144"/>
      <c r="K139" s="158"/>
      <c r="L139" s="268"/>
      <c r="O139" s="216"/>
      <c r="P139" s="216"/>
      <c r="S139" s="33"/>
      <c r="T139" s="33"/>
    </row>
    <row r="140" spans="1:20" ht="45" customHeight="1" x14ac:dyDescent="0.25">
      <c r="B140" s="484" t="s">
        <v>604</v>
      </c>
      <c r="C140" s="484" t="s">
        <v>602</v>
      </c>
      <c r="D140" s="484" t="s">
        <v>603</v>
      </c>
      <c r="E140" s="263"/>
      <c r="F140" s="316"/>
      <c r="G140" s="265"/>
      <c r="I140" s="244"/>
      <c r="J140" s="268"/>
      <c r="K140" s="267"/>
      <c r="L140" s="268"/>
      <c r="O140" s="216"/>
      <c r="P140" s="216"/>
      <c r="S140" s="33"/>
      <c r="T140" s="33"/>
    </row>
    <row r="141" spans="1:20" ht="20.25" customHeight="1" x14ac:dyDescent="0.25">
      <c r="B141" s="725" t="s">
        <v>569</v>
      </c>
      <c r="C141" s="365">
        <v>10298</v>
      </c>
      <c r="D141" s="365">
        <v>12153</v>
      </c>
      <c r="E141" s="263"/>
      <c r="F141" s="316"/>
      <c r="G141" s="265"/>
      <c r="I141" s="417"/>
      <c r="J141" s="268"/>
      <c r="K141" s="267"/>
      <c r="L141" s="268"/>
      <c r="O141" s="216"/>
      <c r="P141" s="216"/>
      <c r="S141" s="33"/>
      <c r="T141" s="33"/>
    </row>
    <row r="142" spans="1:20" x14ac:dyDescent="0.25">
      <c r="B142" s="725" t="s">
        <v>485</v>
      </c>
      <c r="C142" s="365">
        <v>1376</v>
      </c>
      <c r="D142" s="365">
        <v>1860</v>
      </c>
      <c r="E142" s="269"/>
      <c r="F142" s="144"/>
      <c r="G142" s="144"/>
      <c r="H142" s="144"/>
      <c r="I142" s="144"/>
      <c r="J142" s="144"/>
      <c r="K142" s="244"/>
      <c r="L142" s="268"/>
      <c r="M142" s="267"/>
      <c r="N142" s="268"/>
      <c r="O142" s="144"/>
    </row>
    <row r="143" spans="1:20" x14ac:dyDescent="0.25">
      <c r="B143" s="725" t="s">
        <v>486</v>
      </c>
      <c r="C143" s="365">
        <v>0</v>
      </c>
      <c r="D143" s="365">
        <v>0</v>
      </c>
      <c r="E143" s="269"/>
      <c r="F143" s="144"/>
      <c r="G143" s="144"/>
      <c r="H143" s="144"/>
      <c r="I143" s="144"/>
      <c r="J143" s="144"/>
      <c r="K143" s="417"/>
      <c r="L143" s="268"/>
      <c r="M143" s="267"/>
      <c r="N143" s="268"/>
      <c r="O143" s="144"/>
    </row>
    <row r="144" spans="1:20" x14ac:dyDescent="0.25">
      <c r="B144" s="725" t="s">
        <v>487</v>
      </c>
      <c r="C144" s="365">
        <v>5846</v>
      </c>
      <c r="D144" s="365">
        <v>7064</v>
      </c>
      <c r="E144" s="269"/>
      <c r="F144" s="144"/>
      <c r="G144" s="144"/>
      <c r="H144" s="144"/>
      <c r="I144" s="144"/>
      <c r="J144" s="144"/>
      <c r="K144" s="417"/>
      <c r="L144" s="268"/>
      <c r="M144" s="267"/>
      <c r="N144" s="268"/>
      <c r="O144" s="144"/>
    </row>
    <row r="145" spans="1:20" x14ac:dyDescent="0.25">
      <c r="B145" s="725" t="s">
        <v>488</v>
      </c>
      <c r="C145" s="365">
        <v>1491</v>
      </c>
      <c r="D145" s="365">
        <v>1366</v>
      </c>
      <c r="E145" s="269"/>
      <c r="F145" s="144"/>
      <c r="G145" s="144"/>
      <c r="H145" s="144"/>
      <c r="I145" s="144"/>
      <c r="J145" s="144"/>
      <c r="K145" s="417"/>
      <c r="L145" s="268"/>
      <c r="M145" s="267"/>
      <c r="N145" s="268"/>
      <c r="O145" s="144"/>
    </row>
    <row r="146" spans="1:20" x14ac:dyDescent="0.25">
      <c r="B146" s="725" t="s">
        <v>489</v>
      </c>
      <c r="C146" s="365">
        <v>1782</v>
      </c>
      <c r="D146" s="365">
        <v>689</v>
      </c>
      <c r="E146" s="269"/>
      <c r="F146" s="144"/>
      <c r="G146" s="144"/>
      <c r="H146" s="144"/>
      <c r="I146" s="144"/>
      <c r="J146" s="144"/>
      <c r="K146" s="417"/>
      <c r="L146" s="268"/>
      <c r="M146" s="267"/>
      <c r="N146" s="268"/>
      <c r="O146" s="144"/>
    </row>
    <row r="147" spans="1:20" x14ac:dyDescent="0.25">
      <c r="B147" s="725" t="s">
        <v>490</v>
      </c>
      <c r="C147" s="365">
        <v>637</v>
      </c>
      <c r="D147" s="365">
        <v>1089</v>
      </c>
      <c r="E147" s="144"/>
      <c r="F147" s="144"/>
      <c r="G147" s="144"/>
      <c r="H147" s="144"/>
      <c r="I147" s="144"/>
      <c r="J147" s="144"/>
      <c r="M147" s="194"/>
      <c r="N147" s="194"/>
      <c r="O147" s="144"/>
    </row>
    <row r="148" spans="1:20" x14ac:dyDescent="0.25">
      <c r="B148" s="847" t="s">
        <v>607</v>
      </c>
      <c r="C148" s="848"/>
      <c r="D148" s="848"/>
      <c r="E148" s="848"/>
      <c r="F148" s="848"/>
      <c r="G148" s="144"/>
      <c r="H148" s="144"/>
      <c r="I148" s="144"/>
      <c r="J148" s="144"/>
      <c r="M148" s="194"/>
      <c r="N148" s="194"/>
      <c r="O148" s="144"/>
    </row>
    <row r="149" spans="1:20" x14ac:dyDescent="0.25">
      <c r="D149" s="144"/>
      <c r="E149" s="144"/>
      <c r="F149" s="144"/>
      <c r="G149" s="144"/>
      <c r="H149" s="144"/>
      <c r="I149" s="144"/>
      <c r="J149" s="144"/>
      <c r="M149" s="144"/>
      <c r="N149" s="144"/>
      <c r="O149" s="144"/>
      <c r="P149" s="144"/>
    </row>
    <row r="150" spans="1:20" x14ac:dyDescent="0.25">
      <c r="B150" s="146" t="s">
        <v>813</v>
      </c>
      <c r="D150" s="144"/>
      <c r="E150" s="144"/>
      <c r="F150" s="144"/>
      <c r="G150" s="144"/>
      <c r="H150" s="144"/>
      <c r="I150" s="144"/>
      <c r="J150" s="144"/>
      <c r="K150" s="144"/>
      <c r="L150" s="144"/>
      <c r="M150" s="144"/>
      <c r="N150" s="144"/>
      <c r="O150" s="144"/>
      <c r="P150" s="144"/>
      <c r="Q150" s="218"/>
      <c r="R150" s="218"/>
      <c r="S150" s="218"/>
    </row>
    <row r="151" spans="1:20" ht="67.5" customHeight="1" x14ac:dyDescent="0.25">
      <c r="A151" s="315"/>
      <c r="B151" s="149" t="s">
        <v>18</v>
      </c>
      <c r="C151" s="149" t="s">
        <v>383</v>
      </c>
      <c r="D151" s="149" t="s">
        <v>384</v>
      </c>
      <c r="E151" s="149" t="s">
        <v>385</v>
      </c>
      <c r="F151" s="149" t="s">
        <v>386</v>
      </c>
      <c r="G151" s="149" t="s">
        <v>387</v>
      </c>
      <c r="H151" s="149" t="s">
        <v>388</v>
      </c>
      <c r="I151" s="149" t="s">
        <v>389</v>
      </c>
      <c r="J151" s="149" t="s">
        <v>390</v>
      </c>
      <c r="K151" s="149" t="s">
        <v>391</v>
      </c>
      <c r="L151" s="149" t="s">
        <v>392</v>
      </c>
      <c r="M151" s="149" t="s">
        <v>393</v>
      </c>
      <c r="N151" s="258" t="s">
        <v>394</v>
      </c>
      <c r="O151" s="258" t="s">
        <v>251</v>
      </c>
      <c r="P151" s="216"/>
      <c r="Q151" s="33"/>
      <c r="R151" s="33"/>
      <c r="S151" s="33"/>
      <c r="T151" s="33"/>
    </row>
    <row r="152" spans="1:20" x14ac:dyDescent="0.25">
      <c r="A152" s="315"/>
      <c r="B152" s="150" t="s">
        <v>22</v>
      </c>
      <c r="C152" s="259">
        <v>324</v>
      </c>
      <c r="D152" s="259">
        <v>649</v>
      </c>
      <c r="E152" s="259">
        <v>730</v>
      </c>
      <c r="F152" s="259">
        <v>105</v>
      </c>
      <c r="G152" s="259">
        <v>249</v>
      </c>
      <c r="H152" s="259">
        <v>29</v>
      </c>
      <c r="I152" s="259">
        <v>222</v>
      </c>
      <c r="J152" s="259">
        <v>1482</v>
      </c>
      <c r="K152" s="259">
        <v>60</v>
      </c>
      <c r="L152" s="259">
        <v>1535</v>
      </c>
      <c r="M152" s="259">
        <v>300</v>
      </c>
      <c r="N152" s="259">
        <v>444</v>
      </c>
      <c r="O152" s="259">
        <v>6736</v>
      </c>
      <c r="P152" s="216"/>
      <c r="Q152" s="33"/>
      <c r="R152" s="33"/>
      <c r="S152" s="33"/>
      <c r="T152" s="33"/>
    </row>
    <row r="153" spans="1:20" x14ac:dyDescent="0.25">
      <c r="A153" s="315"/>
      <c r="B153" s="721"/>
      <c r="C153" s="446">
        <f>C152/C158</f>
        <v>5.2863436123348019E-2</v>
      </c>
      <c r="D153" s="446">
        <f>D152/C158</f>
        <v>0.10589003100016316</v>
      </c>
      <c r="E153" s="446">
        <f>E152/C158</f>
        <v>0.11910589003100017</v>
      </c>
      <c r="F153" s="446">
        <f>F152/C158</f>
        <v>1.7131669114047968E-2</v>
      </c>
      <c r="G153" s="446">
        <f>G152/C158</f>
        <v>4.0626529613313755E-2</v>
      </c>
      <c r="H153" s="446">
        <f>H152/C158</f>
        <v>4.731603850546582E-3</v>
      </c>
      <c r="I153" s="446">
        <f>I152/C158</f>
        <v>3.6221243269701421E-2</v>
      </c>
      <c r="J153" s="446">
        <f>J152/C158</f>
        <v>0.24180127263827705</v>
      </c>
      <c r="K153" s="446">
        <f>K152/C158</f>
        <v>9.7895252080274098E-3</v>
      </c>
      <c r="L153" s="446">
        <f>L152/C158</f>
        <v>0.25044868657203456</v>
      </c>
      <c r="M153" s="446">
        <f>M152/C158</f>
        <v>4.8947626040137054E-2</v>
      </c>
      <c r="N153" s="446">
        <f>N152/C158</f>
        <v>7.2442486539402842E-2</v>
      </c>
      <c r="O153" s="446"/>
      <c r="P153" s="216"/>
      <c r="Q153" s="33"/>
      <c r="R153" s="33"/>
      <c r="S153" s="33"/>
      <c r="T153" s="33"/>
    </row>
    <row r="154" spans="1:20" x14ac:dyDescent="0.25">
      <c r="A154" s="315"/>
      <c r="B154" s="48" t="s">
        <v>606</v>
      </c>
      <c r="D154" s="144"/>
      <c r="E154" s="144"/>
      <c r="F154" s="144"/>
      <c r="G154" s="144"/>
      <c r="H154" s="144"/>
      <c r="I154" s="144"/>
      <c r="J154" s="144"/>
      <c r="K154" s="144"/>
      <c r="L154" s="144"/>
      <c r="M154" s="144"/>
      <c r="N154" s="223"/>
      <c r="O154" s="144"/>
      <c r="P154" s="144"/>
      <c r="Q154" s="218"/>
      <c r="R154" s="260"/>
      <c r="S154" s="218"/>
    </row>
    <row r="155" spans="1:20" x14ac:dyDescent="0.25">
      <c r="A155" s="315"/>
      <c r="C155" s="48"/>
    </row>
    <row r="156" spans="1:20" x14ac:dyDescent="0.25">
      <c r="A156" s="315"/>
      <c r="B156" s="146" t="s">
        <v>814</v>
      </c>
      <c r="D156" s="144"/>
      <c r="E156" s="144"/>
      <c r="F156" s="144"/>
      <c r="G156" s="144"/>
      <c r="H156" s="144"/>
    </row>
    <row r="157" spans="1:20" ht="85.5" customHeight="1" x14ac:dyDescent="0.25">
      <c r="A157" s="315"/>
      <c r="B157" s="149" t="s">
        <v>18</v>
      </c>
      <c r="C157" s="149" t="s">
        <v>284</v>
      </c>
      <c r="D157" s="149" t="s">
        <v>285</v>
      </c>
      <c r="E157" s="149" t="s">
        <v>396</v>
      </c>
      <c r="F157" s="149" t="s">
        <v>397</v>
      </c>
      <c r="G157" s="144"/>
      <c r="H157" s="269"/>
      <c r="I157" s="270"/>
      <c r="J157" s="270"/>
      <c r="K157" s="270"/>
      <c r="L157" s="270"/>
      <c r="M157" s="270"/>
    </row>
    <row r="158" spans="1:20" x14ac:dyDescent="0.25">
      <c r="A158" s="315"/>
      <c r="B158" s="150" t="s">
        <v>22</v>
      </c>
      <c r="C158" s="259">
        <v>6129</v>
      </c>
      <c r="D158" s="259">
        <v>6736</v>
      </c>
      <c r="E158" s="479">
        <v>0.47640886125145743</v>
      </c>
      <c r="F158" s="479">
        <v>0.52359113874854257</v>
      </c>
      <c r="G158" s="144"/>
      <c r="H158" s="144"/>
    </row>
    <row r="159" spans="1:20" x14ac:dyDescent="0.25">
      <c r="B159" s="48" t="s">
        <v>606</v>
      </c>
      <c r="D159" s="144"/>
      <c r="E159" s="144"/>
      <c r="F159" s="144"/>
      <c r="H159" s="144"/>
    </row>
    <row r="160" spans="1:20" x14ac:dyDescent="0.25">
      <c r="D160" s="144"/>
      <c r="E160" s="144"/>
      <c r="F160" s="144"/>
      <c r="H160" s="144"/>
    </row>
    <row r="161" spans="2:17" ht="18.75" customHeight="1" x14ac:dyDescent="0.25">
      <c r="B161" s="146" t="s">
        <v>815</v>
      </c>
      <c r="D161" s="144"/>
      <c r="E161" s="144"/>
      <c r="F161" s="144"/>
      <c r="H161" s="144"/>
    </row>
    <row r="162" spans="2:17" ht="51.75" customHeight="1" x14ac:dyDescent="0.25">
      <c r="B162" s="444" t="s">
        <v>570</v>
      </c>
      <c r="C162" s="444" t="s">
        <v>602</v>
      </c>
      <c r="D162" s="444" t="s">
        <v>285</v>
      </c>
      <c r="E162" s="444" t="s">
        <v>396</v>
      </c>
      <c r="F162" s="444" t="s">
        <v>397</v>
      </c>
      <c r="H162" s="144"/>
    </row>
    <row r="163" spans="2:17" ht="18.75" customHeight="1" x14ac:dyDescent="0.25">
      <c r="B163" s="449" t="s">
        <v>569</v>
      </c>
      <c r="C163" s="365">
        <v>6129</v>
      </c>
      <c r="D163" s="365">
        <v>6736</v>
      </c>
      <c r="E163" s="372">
        <v>0.47640886125145743</v>
      </c>
      <c r="F163" s="372">
        <v>0.52359113874854257</v>
      </c>
      <c r="H163" s="144"/>
    </row>
    <row r="164" spans="2:17" x14ac:dyDescent="0.25">
      <c r="B164" s="449" t="s">
        <v>485</v>
      </c>
      <c r="C164" s="365">
        <v>733</v>
      </c>
      <c r="D164" s="365">
        <v>1419</v>
      </c>
      <c r="E164" s="372">
        <v>0.34061338289962823</v>
      </c>
      <c r="F164" s="372">
        <v>0.65938661710037172</v>
      </c>
      <c r="H164" s="144"/>
    </row>
    <row r="165" spans="2:17" x14ac:dyDescent="0.25">
      <c r="B165" s="449" t="s">
        <v>486</v>
      </c>
      <c r="C165" s="365">
        <v>0</v>
      </c>
      <c r="D165" s="365">
        <v>0</v>
      </c>
      <c r="E165" s="372">
        <v>0</v>
      </c>
      <c r="F165" s="372">
        <v>0</v>
      </c>
      <c r="H165" s="144"/>
    </row>
    <row r="166" spans="2:17" x14ac:dyDescent="0.25">
      <c r="B166" s="449" t="s">
        <v>487</v>
      </c>
      <c r="C166" s="365">
        <v>3653</v>
      </c>
      <c r="D166" s="365">
        <v>3463</v>
      </c>
      <c r="E166" s="372">
        <v>0.51335019673974147</v>
      </c>
      <c r="F166" s="372">
        <v>0.48664980326025858</v>
      </c>
      <c r="H166" s="144"/>
    </row>
    <row r="167" spans="2:17" x14ac:dyDescent="0.25">
      <c r="B167" s="449" t="s">
        <v>488</v>
      </c>
      <c r="C167" s="365">
        <v>861</v>
      </c>
      <c r="D167" s="365">
        <v>929</v>
      </c>
      <c r="E167" s="372">
        <v>0.48100558659217879</v>
      </c>
      <c r="F167" s="372">
        <v>0.51899441340782126</v>
      </c>
      <c r="H167" s="144"/>
    </row>
    <row r="168" spans="2:17" x14ac:dyDescent="0.25">
      <c r="B168" s="449" t="s">
        <v>489</v>
      </c>
      <c r="C168" s="365">
        <v>454</v>
      </c>
      <c r="D168" s="365">
        <v>455</v>
      </c>
      <c r="E168" s="372">
        <v>0.49944994499449946</v>
      </c>
      <c r="F168" s="372">
        <v>0.50055005500550054</v>
      </c>
      <c r="H168" s="144"/>
    </row>
    <row r="169" spans="2:17" x14ac:dyDescent="0.25">
      <c r="B169" s="449" t="s">
        <v>490</v>
      </c>
      <c r="C169" s="365">
        <v>373</v>
      </c>
      <c r="D169" s="365">
        <v>354</v>
      </c>
      <c r="E169" s="372">
        <v>0.51306740027510311</v>
      </c>
      <c r="F169" s="372">
        <v>0.48693259972489683</v>
      </c>
      <c r="H169" s="144"/>
    </row>
    <row r="170" spans="2:17" x14ac:dyDescent="0.25">
      <c r="B170" s="48" t="s">
        <v>606</v>
      </c>
      <c r="D170" s="144"/>
      <c r="E170" s="144"/>
      <c r="F170" s="144"/>
      <c r="H170" s="144"/>
    </row>
    <row r="171" spans="2:17" x14ac:dyDescent="0.25">
      <c r="D171" s="144"/>
      <c r="E171" s="144"/>
      <c r="F171" s="144"/>
      <c r="H171" s="144"/>
    </row>
    <row r="172" spans="2:17" x14ac:dyDescent="0.25">
      <c r="B172" s="146" t="s">
        <v>816</v>
      </c>
      <c r="D172" s="144"/>
      <c r="E172" s="144"/>
      <c r="F172" s="144"/>
      <c r="H172" s="144"/>
    </row>
    <row r="173" spans="2:17" ht="90.75" x14ac:dyDescent="0.25">
      <c r="B173" s="444" t="s">
        <v>134</v>
      </c>
      <c r="C173" s="444" t="s">
        <v>383</v>
      </c>
      <c r="D173" s="444" t="s">
        <v>384</v>
      </c>
      <c r="E173" s="444" t="s">
        <v>385</v>
      </c>
      <c r="F173" s="444" t="s">
        <v>386</v>
      </c>
      <c r="G173" s="444" t="s">
        <v>387</v>
      </c>
      <c r="H173" s="444" t="s">
        <v>388</v>
      </c>
      <c r="I173" s="444" t="s">
        <v>389</v>
      </c>
      <c r="J173" s="444" t="s">
        <v>390</v>
      </c>
      <c r="K173" s="444" t="s">
        <v>391</v>
      </c>
      <c r="L173" s="444" t="s">
        <v>392</v>
      </c>
      <c r="M173" s="444" t="s">
        <v>393</v>
      </c>
      <c r="N173" s="444" t="s">
        <v>394</v>
      </c>
      <c r="O173" s="444" t="s">
        <v>734</v>
      </c>
      <c r="P173" s="444" t="s">
        <v>251</v>
      </c>
      <c r="Q173" s="726" t="s">
        <v>112</v>
      </c>
    </row>
    <row r="174" spans="2:17" x14ac:dyDescent="0.25">
      <c r="B174" s="449" t="s">
        <v>142</v>
      </c>
      <c r="C174" s="365">
        <v>110</v>
      </c>
      <c r="D174" s="365">
        <v>171</v>
      </c>
      <c r="E174" s="365">
        <v>159</v>
      </c>
      <c r="F174" s="365">
        <v>55</v>
      </c>
      <c r="G174" s="365">
        <v>104</v>
      </c>
      <c r="H174" s="365" t="s">
        <v>289</v>
      </c>
      <c r="I174" s="365">
        <v>144</v>
      </c>
      <c r="J174" s="365">
        <v>486</v>
      </c>
      <c r="K174" s="365">
        <v>60</v>
      </c>
      <c r="L174" s="365">
        <v>590</v>
      </c>
      <c r="M174" s="365">
        <v>132</v>
      </c>
      <c r="N174" s="365">
        <v>221</v>
      </c>
      <c r="O174" s="365">
        <f t="shared" ref="O174:O179" si="4">SUM(C174:N174)</f>
        <v>2232</v>
      </c>
      <c r="P174" s="365">
        <v>2016</v>
      </c>
      <c r="Q174" s="365">
        <f t="shared" ref="Q174:Q179" si="5">SUM(O174:P174)</f>
        <v>4248</v>
      </c>
    </row>
    <row r="175" spans="2:17" x14ac:dyDescent="0.25">
      <c r="B175" s="449" t="s">
        <v>735</v>
      </c>
      <c r="C175" s="365">
        <v>29</v>
      </c>
      <c r="D175" s="365">
        <v>90</v>
      </c>
      <c r="E175" s="365">
        <v>134</v>
      </c>
      <c r="F175" s="365"/>
      <c r="G175" s="365">
        <v>48</v>
      </c>
      <c r="H175" s="365">
        <v>29</v>
      </c>
      <c r="I175" s="365">
        <v>29</v>
      </c>
      <c r="J175" s="365">
        <v>164</v>
      </c>
      <c r="K175" s="365"/>
      <c r="L175" s="365">
        <v>288</v>
      </c>
      <c r="M175" s="365">
        <v>118</v>
      </c>
      <c r="N175" s="365">
        <v>36</v>
      </c>
      <c r="O175" s="365">
        <f t="shared" si="4"/>
        <v>965</v>
      </c>
      <c r="P175" s="365">
        <v>460</v>
      </c>
      <c r="Q175" s="365">
        <f t="shared" si="5"/>
        <v>1425</v>
      </c>
    </row>
    <row r="176" spans="2:17" x14ac:dyDescent="0.25">
      <c r="B176" s="449" t="s">
        <v>732</v>
      </c>
      <c r="C176" s="365">
        <v>185</v>
      </c>
      <c r="D176" s="365">
        <v>389</v>
      </c>
      <c r="E176" s="365">
        <v>436</v>
      </c>
      <c r="F176" s="365">
        <v>50</v>
      </c>
      <c r="G176" s="365">
        <v>96</v>
      </c>
      <c r="H176" s="365">
        <v>0</v>
      </c>
      <c r="I176" s="365">
        <v>50</v>
      </c>
      <c r="J176" s="365">
        <v>831</v>
      </c>
      <c r="K176" s="365">
        <v>0</v>
      </c>
      <c r="L176" s="365">
        <v>657</v>
      </c>
      <c r="M176" s="365">
        <v>50</v>
      </c>
      <c r="N176" s="365">
        <v>187</v>
      </c>
      <c r="O176" s="365">
        <f t="shared" si="4"/>
        <v>2931</v>
      </c>
      <c r="P176" s="365">
        <v>4261</v>
      </c>
      <c r="Q176" s="365">
        <f t="shared" si="5"/>
        <v>7192</v>
      </c>
    </row>
    <row r="177" spans="2:17" x14ac:dyDescent="0.25">
      <c r="B177" s="449" t="s">
        <v>250</v>
      </c>
      <c r="C177" s="365">
        <v>0</v>
      </c>
      <c r="D177" s="365">
        <v>0</v>
      </c>
      <c r="E177" s="365">
        <v>0</v>
      </c>
      <c r="F177" s="365">
        <v>0</v>
      </c>
      <c r="G177" s="365">
        <v>0</v>
      </c>
      <c r="H177" s="365">
        <v>0</v>
      </c>
      <c r="I177" s="365">
        <v>0</v>
      </c>
      <c r="J177" s="365">
        <v>0</v>
      </c>
      <c r="K177" s="365">
        <v>0</v>
      </c>
      <c r="L177" s="365">
        <v>0</v>
      </c>
      <c r="M177" s="365">
        <v>0</v>
      </c>
      <c r="N177" s="365">
        <v>0</v>
      </c>
      <c r="O177" s="365">
        <f t="shared" si="4"/>
        <v>0</v>
      </c>
      <c r="P177" s="365">
        <v>0</v>
      </c>
      <c r="Q177" s="365">
        <f t="shared" si="5"/>
        <v>0</v>
      </c>
    </row>
    <row r="178" spans="2:17" x14ac:dyDescent="0.25">
      <c r="B178" s="449" t="s">
        <v>20</v>
      </c>
      <c r="C178" s="365">
        <v>0</v>
      </c>
      <c r="D178" s="365">
        <v>0</v>
      </c>
      <c r="E178" s="365">
        <v>0</v>
      </c>
      <c r="F178" s="365">
        <v>0</v>
      </c>
      <c r="G178" s="365">
        <v>0</v>
      </c>
      <c r="H178" s="365">
        <v>0</v>
      </c>
      <c r="I178" s="365">
        <v>0</v>
      </c>
      <c r="J178" s="365">
        <v>0</v>
      </c>
      <c r="K178" s="365">
        <v>0</v>
      </c>
      <c r="L178" s="365">
        <v>0</v>
      </c>
      <c r="M178" s="365">
        <v>0</v>
      </c>
      <c r="N178" s="365">
        <v>0</v>
      </c>
      <c r="O178" s="365">
        <f t="shared" si="4"/>
        <v>0</v>
      </c>
      <c r="P178" s="365">
        <v>0</v>
      </c>
      <c r="Q178" s="365">
        <f t="shared" si="5"/>
        <v>0</v>
      </c>
    </row>
    <row r="179" spans="2:17" x14ac:dyDescent="0.25">
      <c r="B179" s="449" t="s">
        <v>112</v>
      </c>
      <c r="C179" s="365">
        <f>SUM(C174:C178)</f>
        <v>324</v>
      </c>
      <c r="D179" s="365">
        <v>649</v>
      </c>
      <c r="E179" s="365">
        <v>730</v>
      </c>
      <c r="F179" s="365">
        <v>105</v>
      </c>
      <c r="G179" s="365">
        <v>249</v>
      </c>
      <c r="H179" s="365">
        <v>29</v>
      </c>
      <c r="I179" s="365">
        <v>222</v>
      </c>
      <c r="J179" s="365">
        <v>1482</v>
      </c>
      <c r="K179" s="365">
        <v>60</v>
      </c>
      <c r="L179" s="365">
        <v>1535</v>
      </c>
      <c r="M179" s="365">
        <v>300</v>
      </c>
      <c r="N179" s="365">
        <v>444</v>
      </c>
      <c r="O179" s="365">
        <f t="shared" si="4"/>
        <v>6129</v>
      </c>
      <c r="P179" s="365">
        <v>6736</v>
      </c>
      <c r="Q179" s="365">
        <f t="shared" si="5"/>
        <v>12865</v>
      </c>
    </row>
    <row r="180" spans="2:17" x14ac:dyDescent="0.25">
      <c r="B180" s="48" t="s">
        <v>606</v>
      </c>
      <c r="D180" s="144"/>
      <c r="E180" s="144"/>
      <c r="F180" s="144"/>
      <c r="H180" s="144"/>
    </row>
    <row r="181" spans="2:17" x14ac:dyDescent="0.25">
      <c r="D181" s="144"/>
      <c r="E181" s="144"/>
      <c r="F181" s="144"/>
      <c r="H181" s="144"/>
    </row>
    <row r="182" spans="2:17" x14ac:dyDescent="0.25">
      <c r="B182" s="146" t="s">
        <v>817</v>
      </c>
      <c r="D182" s="144"/>
      <c r="E182" s="144"/>
      <c r="F182" s="144"/>
      <c r="H182" s="144"/>
    </row>
    <row r="183" spans="2:17" ht="30.75" x14ac:dyDescent="0.25">
      <c r="B183" s="444" t="s">
        <v>134</v>
      </c>
      <c r="C183" s="444" t="s">
        <v>734</v>
      </c>
      <c r="D183" s="444" t="s">
        <v>251</v>
      </c>
      <c r="E183" s="144"/>
      <c r="F183" s="144"/>
      <c r="H183" s="144"/>
    </row>
    <row r="184" spans="2:17" x14ac:dyDescent="0.25">
      <c r="B184" s="449" t="s">
        <v>142</v>
      </c>
      <c r="C184" s="723">
        <v>0.36417033773861968</v>
      </c>
      <c r="D184" s="723">
        <v>0.29928741092636579</v>
      </c>
      <c r="E184" s="144"/>
      <c r="F184" s="144"/>
      <c r="H184" s="144"/>
    </row>
    <row r="185" spans="2:17" x14ac:dyDescent="0.25">
      <c r="B185" s="449" t="s">
        <v>735</v>
      </c>
      <c r="C185" s="723">
        <v>0.15744819709577418</v>
      </c>
      <c r="D185" s="723">
        <v>6.8289786223277915E-2</v>
      </c>
      <c r="E185" s="144"/>
      <c r="F185" s="144"/>
      <c r="H185" s="144"/>
    </row>
    <row r="186" spans="2:17" x14ac:dyDescent="0.25">
      <c r="B186" s="449" t="s">
        <v>732</v>
      </c>
      <c r="C186" s="723">
        <v>0.47821830641213903</v>
      </c>
      <c r="D186" s="723">
        <v>0.63257125890736343</v>
      </c>
      <c r="E186" s="144"/>
      <c r="F186" s="144"/>
      <c r="H186" s="144"/>
    </row>
    <row r="187" spans="2:17" x14ac:dyDescent="0.25">
      <c r="B187" s="449" t="s">
        <v>250</v>
      </c>
      <c r="C187" s="723">
        <v>0</v>
      </c>
      <c r="D187" s="723">
        <v>0</v>
      </c>
      <c r="E187" s="144"/>
      <c r="F187" s="144"/>
      <c r="H187" s="144"/>
    </row>
    <row r="188" spans="2:17" x14ac:dyDescent="0.25">
      <c r="B188" s="449" t="s">
        <v>20</v>
      </c>
      <c r="C188" s="723">
        <v>0</v>
      </c>
      <c r="D188" s="723">
        <v>0</v>
      </c>
      <c r="E188" s="144"/>
      <c r="F188" s="144"/>
      <c r="H188" s="144"/>
    </row>
    <row r="189" spans="2:17" x14ac:dyDescent="0.25">
      <c r="B189" s="449" t="s">
        <v>112</v>
      </c>
      <c r="C189" s="723">
        <v>0.99983684124653283</v>
      </c>
      <c r="D189" s="723">
        <v>1.0001484560570071</v>
      </c>
      <c r="E189" s="144"/>
      <c r="F189" s="144"/>
      <c r="H189" s="144"/>
    </row>
    <row r="190" spans="2:17" x14ac:dyDescent="0.25">
      <c r="B190" s="48" t="s">
        <v>606</v>
      </c>
      <c r="D190" s="144"/>
      <c r="E190" s="144"/>
      <c r="F190" s="144"/>
      <c r="H190" s="144"/>
    </row>
    <row r="191" spans="2:17" x14ac:dyDescent="0.25">
      <c r="D191" s="144"/>
      <c r="E191" s="144"/>
      <c r="F191" s="144"/>
      <c r="H191" s="144"/>
    </row>
    <row r="192" spans="2:17" x14ac:dyDescent="0.25">
      <c r="B192" s="271" t="s">
        <v>818</v>
      </c>
      <c r="C192" s="272"/>
      <c r="D192" s="272"/>
      <c r="E192" s="272"/>
      <c r="F192" s="272"/>
      <c r="G192" s="147"/>
      <c r="H192" s="147"/>
      <c r="I192" s="147"/>
    </row>
    <row r="193" spans="2:11" ht="60" x14ac:dyDescent="0.25">
      <c r="B193" s="273"/>
      <c r="C193" s="273" t="s">
        <v>288</v>
      </c>
      <c r="D193" s="273" t="s">
        <v>398</v>
      </c>
      <c r="E193" s="273" t="s">
        <v>399</v>
      </c>
      <c r="F193" s="272"/>
      <c r="G193" s="147"/>
      <c r="H193" s="147"/>
      <c r="I193" s="147"/>
    </row>
    <row r="194" spans="2:11" x14ac:dyDescent="0.25">
      <c r="B194" s="200" t="s">
        <v>22</v>
      </c>
      <c r="C194" s="201">
        <v>17600</v>
      </c>
      <c r="D194" s="202">
        <v>167</v>
      </c>
      <c r="E194" s="203">
        <f>D194/C194</f>
        <v>9.488636363636364E-3</v>
      </c>
      <c r="F194" s="272"/>
      <c r="G194" s="147"/>
      <c r="H194" s="147"/>
      <c r="I194" s="147"/>
    </row>
    <row r="195" spans="2:11" x14ac:dyDescent="0.25">
      <c r="B195" s="193" t="s">
        <v>400</v>
      </c>
      <c r="C195" s="194"/>
      <c r="D195" s="194"/>
      <c r="E195" s="194"/>
      <c r="F195" s="272"/>
      <c r="G195" s="147"/>
      <c r="H195" s="147"/>
      <c r="I195" s="147"/>
    </row>
    <row r="196" spans="2:11" x14ac:dyDescent="0.25">
      <c r="C196" s="48"/>
      <c r="F196" s="272"/>
      <c r="G196" s="147"/>
      <c r="H196" s="147"/>
      <c r="I196" s="147"/>
    </row>
    <row r="197" spans="2:11" x14ac:dyDescent="0.25">
      <c r="B197" s="171" t="s">
        <v>819</v>
      </c>
      <c r="C197" s="194"/>
      <c r="D197" s="194"/>
      <c r="E197" s="194"/>
      <c r="F197" s="272"/>
      <c r="G197" s="147"/>
      <c r="H197" s="147"/>
      <c r="I197" s="147"/>
    </row>
    <row r="198" spans="2:11" ht="24.75" customHeight="1" x14ac:dyDescent="0.25">
      <c r="B198" s="262" t="s">
        <v>128</v>
      </c>
      <c r="C198" s="262" t="s">
        <v>401</v>
      </c>
      <c r="D198" s="262" t="s">
        <v>402</v>
      </c>
      <c r="E198" s="262" t="s">
        <v>403</v>
      </c>
      <c r="F198" s="274"/>
      <c r="G198" s="147"/>
      <c r="H198" s="147"/>
      <c r="I198" s="147"/>
    </row>
    <row r="199" spans="2:11" ht="26.25" customHeight="1" x14ac:dyDescent="0.25">
      <c r="B199" s="12" t="s">
        <v>22</v>
      </c>
      <c r="C199" s="275">
        <v>0.05</v>
      </c>
      <c r="D199" s="275">
        <v>0.03</v>
      </c>
      <c r="E199" s="275">
        <v>0.03</v>
      </c>
      <c r="F199" s="276"/>
      <c r="G199" s="147"/>
      <c r="H199" s="147"/>
      <c r="I199" s="147"/>
    </row>
    <row r="200" spans="2:11" x14ac:dyDescent="0.25">
      <c r="B200" s="277" t="s">
        <v>404</v>
      </c>
      <c r="C200" s="194"/>
      <c r="D200" s="194"/>
      <c r="E200" s="194"/>
      <c r="F200" s="194"/>
      <c r="G200" s="147"/>
      <c r="H200" s="147"/>
      <c r="I200" s="147"/>
    </row>
    <row r="201" spans="2:11" x14ac:dyDescent="0.25">
      <c r="D201" s="144"/>
      <c r="E201" s="144"/>
      <c r="F201" s="144"/>
      <c r="G201" s="147"/>
      <c r="H201" s="147"/>
      <c r="I201" s="147"/>
    </row>
    <row r="202" spans="2:11" x14ac:dyDescent="0.25">
      <c r="B202" s="171" t="s">
        <v>820</v>
      </c>
      <c r="C202" s="194"/>
      <c r="D202" s="194"/>
      <c r="E202" s="194"/>
      <c r="F202" s="272"/>
      <c r="G202" s="147"/>
      <c r="H202" s="147"/>
      <c r="I202" s="147"/>
      <c r="J202" s="194"/>
      <c r="K202" s="147"/>
    </row>
    <row r="203" spans="2:11" ht="32.25" customHeight="1" x14ac:dyDescent="0.25">
      <c r="B203" s="262" t="s">
        <v>128</v>
      </c>
      <c r="C203" s="180" t="s">
        <v>297</v>
      </c>
      <c r="D203" s="180" t="s">
        <v>298</v>
      </c>
      <c r="E203" s="180" t="s">
        <v>299</v>
      </c>
      <c r="F203" s="180" t="s">
        <v>300</v>
      </c>
      <c r="G203" s="180" t="s">
        <v>301</v>
      </c>
      <c r="H203" s="180" t="s">
        <v>302</v>
      </c>
      <c r="I203" s="180" t="s">
        <v>303</v>
      </c>
      <c r="J203" s="180" t="s">
        <v>23</v>
      </c>
      <c r="K203" s="147"/>
    </row>
    <row r="204" spans="2:11" x14ac:dyDescent="0.25">
      <c r="B204" s="12" t="s">
        <v>22</v>
      </c>
      <c r="C204" s="278">
        <f>D204*I204</f>
        <v>4730</v>
      </c>
      <c r="D204" s="279">
        <v>0.11</v>
      </c>
      <c r="E204" s="278">
        <f>F204*I204</f>
        <v>13330</v>
      </c>
      <c r="F204" s="279">
        <v>0.31</v>
      </c>
      <c r="G204" s="278" t="s">
        <v>273</v>
      </c>
      <c r="H204" s="279" t="s">
        <v>273</v>
      </c>
      <c r="I204" s="278">
        <v>43000</v>
      </c>
      <c r="J204" s="279">
        <v>0.15</v>
      </c>
      <c r="K204" s="280"/>
    </row>
    <row r="205" spans="2:11" x14ac:dyDescent="0.25">
      <c r="B205" s="193" t="s">
        <v>404</v>
      </c>
      <c r="C205" s="194"/>
      <c r="D205" s="194"/>
      <c r="E205" s="194"/>
      <c r="F205" s="194"/>
      <c r="G205" s="194"/>
      <c r="H205" s="194"/>
      <c r="I205" s="194"/>
      <c r="J205" s="194"/>
      <c r="K205" s="147"/>
    </row>
    <row r="206" spans="2:11" x14ac:dyDescent="0.25">
      <c r="B206" s="193"/>
      <c r="C206" s="194"/>
      <c r="D206" s="194"/>
      <c r="E206" s="194"/>
      <c r="F206" s="194"/>
      <c r="G206" s="194"/>
      <c r="H206" s="194"/>
      <c r="I206" s="194"/>
      <c r="J206" s="194"/>
      <c r="K206" s="147"/>
    </row>
    <row r="207" spans="2:11" x14ac:dyDescent="0.25">
      <c r="B207" s="173" t="s">
        <v>821</v>
      </c>
      <c r="C207" s="181"/>
      <c r="D207" s="281"/>
      <c r="E207" s="281"/>
      <c r="F207" s="194"/>
      <c r="G207" s="194"/>
      <c r="H207" s="194"/>
      <c r="I207" s="194"/>
      <c r="J207" s="194"/>
      <c r="K207" s="147"/>
    </row>
    <row r="208" spans="2:11" ht="47.25" x14ac:dyDescent="0.25">
      <c r="B208" s="706" t="s">
        <v>128</v>
      </c>
      <c r="C208" s="666" t="s">
        <v>1011</v>
      </c>
      <c r="D208" s="666" t="s">
        <v>307</v>
      </c>
      <c r="E208" s="398" t="s">
        <v>725</v>
      </c>
      <c r="F208" s="710" t="s">
        <v>727</v>
      </c>
      <c r="G208" s="711" t="s">
        <v>726</v>
      </c>
      <c r="H208" s="194"/>
      <c r="I208" s="194"/>
      <c r="J208" s="194"/>
      <c r="K208" s="147"/>
    </row>
    <row r="209" spans="2:13" x14ac:dyDescent="0.25">
      <c r="B209" s="10" t="s">
        <v>22</v>
      </c>
      <c r="C209" s="10">
        <v>30</v>
      </c>
      <c r="D209" s="705">
        <v>178000</v>
      </c>
      <c r="E209" s="226">
        <v>5</v>
      </c>
      <c r="F209" s="709">
        <v>46000</v>
      </c>
      <c r="G209" s="709">
        <f>D209+F209</f>
        <v>224000</v>
      </c>
      <c r="H209" s="194"/>
      <c r="I209" s="194"/>
      <c r="J209" s="194"/>
      <c r="K209" s="147"/>
    </row>
    <row r="210" spans="2:13" x14ac:dyDescent="0.25">
      <c r="B210" s="195" t="s">
        <v>308</v>
      </c>
      <c r="C210" s="147"/>
      <c r="D210" s="147"/>
      <c r="E210" s="144"/>
      <c r="F210" s="194"/>
      <c r="G210" s="194"/>
      <c r="H210" s="194"/>
      <c r="I210" s="194"/>
      <c r="J210" s="194"/>
      <c r="K210" s="147"/>
    </row>
    <row r="211" spans="2:13" x14ac:dyDescent="0.25">
      <c r="B211" s="193"/>
      <c r="C211" s="194"/>
      <c r="D211" s="194"/>
      <c r="E211" s="144"/>
      <c r="F211" s="194"/>
      <c r="G211" s="194"/>
      <c r="H211" s="194"/>
      <c r="I211" s="194"/>
      <c r="J211" s="194"/>
      <c r="K211" s="147"/>
    </row>
    <row r="212" spans="2:13" x14ac:dyDescent="0.25">
      <c r="B212" s="171" t="s">
        <v>822</v>
      </c>
      <c r="C212" s="194"/>
      <c r="D212" s="194"/>
      <c r="E212" s="194"/>
      <c r="F212" s="194"/>
      <c r="G212" s="193"/>
      <c r="H212" s="194"/>
      <c r="I212" s="194"/>
      <c r="J212" s="147"/>
      <c r="K212" s="147"/>
      <c r="L212" s="147"/>
      <c r="M212" s="147"/>
    </row>
    <row r="213" spans="2:13" x14ac:dyDescent="0.25">
      <c r="B213" s="262" t="s">
        <v>128</v>
      </c>
      <c r="C213" s="262"/>
      <c r="D213" s="262" t="s">
        <v>22</v>
      </c>
      <c r="E213" s="262" t="s">
        <v>92</v>
      </c>
      <c r="F213" s="147"/>
      <c r="G213" s="147"/>
      <c r="H213" s="147"/>
      <c r="I213" s="147"/>
    </row>
    <row r="214" spans="2:13" x14ac:dyDescent="0.25">
      <c r="B214" s="842" t="s">
        <v>405</v>
      </c>
      <c r="C214" s="842"/>
      <c r="D214" s="279">
        <v>0.03</v>
      </c>
      <c r="E214" s="279">
        <v>0.03</v>
      </c>
      <c r="F214" s="147"/>
      <c r="G214" s="147"/>
      <c r="H214" s="147"/>
      <c r="I214" s="147"/>
    </row>
    <row r="215" spans="2:13" x14ac:dyDescent="0.25">
      <c r="B215" s="842" t="s">
        <v>406</v>
      </c>
      <c r="C215" s="12" t="s">
        <v>407</v>
      </c>
      <c r="D215" s="12" t="s">
        <v>273</v>
      </c>
      <c r="E215" s="279">
        <v>0.03</v>
      </c>
      <c r="F215" s="147"/>
      <c r="G215" s="147"/>
      <c r="H215" s="147"/>
      <c r="I215" s="147"/>
    </row>
    <row r="216" spans="2:13" x14ac:dyDescent="0.25">
      <c r="B216" s="842"/>
      <c r="C216" s="12" t="s">
        <v>263</v>
      </c>
      <c r="D216" s="279">
        <v>0.02</v>
      </c>
      <c r="E216" s="279">
        <v>0.04</v>
      </c>
      <c r="F216" s="147"/>
      <c r="G216" s="147"/>
      <c r="H216" s="147"/>
      <c r="I216" s="147"/>
    </row>
    <row r="217" spans="2:13" x14ac:dyDescent="0.25">
      <c r="B217" s="842" t="s">
        <v>408</v>
      </c>
      <c r="C217" s="12" t="s">
        <v>264</v>
      </c>
      <c r="D217" s="279">
        <v>0.03</v>
      </c>
      <c r="E217" s="279">
        <v>0.03</v>
      </c>
      <c r="F217" s="147"/>
      <c r="G217" s="147"/>
      <c r="H217" s="147"/>
      <c r="I217" s="147"/>
    </row>
    <row r="218" spans="2:13" x14ac:dyDescent="0.25">
      <c r="B218" s="842"/>
      <c r="C218" s="12" t="s">
        <v>265</v>
      </c>
      <c r="D218" s="12" t="s">
        <v>273</v>
      </c>
      <c r="E218" s="279">
        <v>0.04</v>
      </c>
      <c r="F218" s="147"/>
      <c r="G218" s="147"/>
      <c r="H218" s="147"/>
      <c r="I218" s="147"/>
    </row>
    <row r="219" spans="2:13" x14ac:dyDescent="0.25">
      <c r="B219" s="842" t="s">
        <v>409</v>
      </c>
      <c r="C219" s="12" t="s">
        <v>410</v>
      </c>
      <c r="D219" s="279">
        <v>0.05</v>
      </c>
      <c r="E219" s="279">
        <v>0.04</v>
      </c>
      <c r="F219" s="147"/>
      <c r="G219" s="147"/>
      <c r="H219" s="147"/>
      <c r="I219" s="147"/>
    </row>
    <row r="220" spans="2:13" x14ac:dyDescent="0.25">
      <c r="B220" s="842"/>
      <c r="C220" s="12" t="s">
        <v>267</v>
      </c>
      <c r="D220" s="12" t="s">
        <v>273</v>
      </c>
      <c r="E220" s="279">
        <v>0.03</v>
      </c>
      <c r="F220" s="147"/>
      <c r="G220" s="147"/>
      <c r="H220" s="147"/>
      <c r="I220" s="147"/>
    </row>
    <row r="221" spans="2:13" x14ac:dyDescent="0.25">
      <c r="B221" s="842" t="s">
        <v>134</v>
      </c>
      <c r="C221" s="12" t="s">
        <v>411</v>
      </c>
      <c r="D221" s="279">
        <v>0.03</v>
      </c>
      <c r="E221" s="279">
        <v>0.02</v>
      </c>
      <c r="F221" s="147"/>
      <c r="G221" s="147"/>
      <c r="H221" s="147"/>
      <c r="I221" s="147"/>
    </row>
    <row r="222" spans="2:13" x14ac:dyDescent="0.25">
      <c r="B222" s="842"/>
      <c r="C222" s="12" t="s">
        <v>142</v>
      </c>
      <c r="D222" s="279" t="s">
        <v>273</v>
      </c>
      <c r="E222" s="279">
        <v>7.0000000000000007E-2</v>
      </c>
      <c r="F222" s="147"/>
      <c r="G222" s="147"/>
      <c r="H222" s="147"/>
      <c r="I222" s="147"/>
    </row>
    <row r="223" spans="2:13" x14ac:dyDescent="0.25">
      <c r="B223" s="842"/>
      <c r="C223" s="12" t="s">
        <v>140</v>
      </c>
      <c r="D223" s="12" t="s">
        <v>273</v>
      </c>
      <c r="E223" s="279">
        <v>0.02</v>
      </c>
      <c r="F223" s="147"/>
      <c r="G223" s="147"/>
      <c r="H223" s="147"/>
      <c r="I223" s="147"/>
    </row>
    <row r="224" spans="2:13" x14ac:dyDescent="0.25">
      <c r="B224" s="842" t="s">
        <v>261</v>
      </c>
      <c r="C224" s="12" t="s">
        <v>271</v>
      </c>
      <c r="D224" s="279">
        <v>0.05</v>
      </c>
      <c r="E224" s="279">
        <v>0.05</v>
      </c>
      <c r="F224" s="147"/>
      <c r="G224" s="147"/>
      <c r="H224" s="147"/>
      <c r="I224" s="147"/>
    </row>
    <row r="225" spans="1:13" x14ac:dyDescent="0.25">
      <c r="B225" s="842"/>
      <c r="C225" s="12" t="s">
        <v>272</v>
      </c>
      <c r="D225" s="12" t="s">
        <v>289</v>
      </c>
      <c r="E225" s="279">
        <v>0.01</v>
      </c>
      <c r="F225" s="147"/>
      <c r="G225" s="147"/>
      <c r="H225" s="147"/>
      <c r="I225" s="147"/>
    </row>
    <row r="226" spans="1:13" x14ac:dyDescent="0.25">
      <c r="B226" s="842"/>
      <c r="C226" s="12" t="s">
        <v>111</v>
      </c>
      <c r="D226" s="279" t="s">
        <v>273</v>
      </c>
      <c r="E226" s="279">
        <v>0.03</v>
      </c>
      <c r="F226" s="147"/>
      <c r="G226" s="147"/>
      <c r="H226" s="147"/>
      <c r="I226" s="147"/>
    </row>
    <row r="227" spans="1:13" x14ac:dyDescent="0.25">
      <c r="B227" s="193" t="s">
        <v>404</v>
      </c>
      <c r="C227" s="194"/>
      <c r="J227" s="147"/>
      <c r="K227" s="147"/>
      <c r="L227" s="147"/>
      <c r="M227" s="147"/>
    </row>
    <row r="228" spans="1:13" x14ac:dyDescent="0.25">
      <c r="A228" s="16"/>
      <c r="B228" s="147"/>
      <c r="C228" s="147"/>
      <c r="D228" s="147"/>
      <c r="E228" s="147"/>
      <c r="F228" s="147"/>
      <c r="G228" s="147"/>
      <c r="H228" s="147"/>
      <c r="I228" s="147"/>
      <c r="J228" s="147"/>
      <c r="K228" s="147"/>
      <c r="L228" s="147"/>
      <c r="M228" s="147"/>
    </row>
    <row r="229" spans="1:13" x14ac:dyDescent="0.25">
      <c r="B229" s="789" t="s">
        <v>412</v>
      </c>
      <c r="C229" s="789"/>
      <c r="D229" s="789"/>
      <c r="E229" s="789"/>
      <c r="F229" s="789"/>
    </row>
    <row r="230" spans="1:13" x14ac:dyDescent="0.25">
      <c r="B230" s="251" t="s">
        <v>823</v>
      </c>
      <c r="D230" s="56"/>
      <c r="E230" s="56"/>
      <c r="F230" s="56"/>
      <c r="G230" s="56"/>
      <c r="H230" s="56"/>
      <c r="I230" s="56"/>
      <c r="J230" s="56"/>
      <c r="K230" s="144"/>
      <c r="L230" s="144"/>
    </row>
    <row r="231" spans="1:13" x14ac:dyDescent="0.25">
      <c r="B231" s="284" t="s">
        <v>413</v>
      </c>
      <c r="C231" s="285" t="s">
        <v>354</v>
      </c>
      <c r="D231" s="285" t="s">
        <v>355</v>
      </c>
      <c r="E231" s="285" t="s">
        <v>414</v>
      </c>
      <c r="F231" s="285" t="s">
        <v>415</v>
      </c>
      <c r="G231" s="285" t="s">
        <v>416</v>
      </c>
      <c r="H231" s="285" t="s">
        <v>417</v>
      </c>
      <c r="I231" s="285" t="s">
        <v>24</v>
      </c>
      <c r="J231" s="56"/>
      <c r="K231" s="144"/>
      <c r="L231" s="144"/>
    </row>
    <row r="232" spans="1:13" x14ac:dyDescent="0.25">
      <c r="B232" s="286" t="s">
        <v>22</v>
      </c>
      <c r="C232" s="287">
        <v>0</v>
      </c>
      <c r="D232" s="287">
        <v>220</v>
      </c>
      <c r="E232" s="287">
        <v>230</v>
      </c>
      <c r="F232" s="287">
        <v>600</v>
      </c>
      <c r="G232" s="287">
        <v>820</v>
      </c>
      <c r="H232" s="287">
        <v>0</v>
      </c>
      <c r="I232" s="287">
        <v>1860</v>
      </c>
      <c r="J232" s="288"/>
      <c r="K232" s="263"/>
      <c r="L232" s="144"/>
    </row>
    <row r="233" spans="1:13" x14ac:dyDescent="0.25">
      <c r="B233" s="286"/>
      <c r="C233" s="289">
        <f>C232/$I$232</f>
        <v>0</v>
      </c>
      <c r="D233" s="289">
        <f t="shared" ref="D233:I233" si="6">D232/$I$232</f>
        <v>0.11827956989247312</v>
      </c>
      <c r="E233" s="289">
        <f t="shared" si="6"/>
        <v>0.12365591397849462</v>
      </c>
      <c r="F233" s="289">
        <f t="shared" si="6"/>
        <v>0.32258064516129031</v>
      </c>
      <c r="G233" s="289">
        <f t="shared" si="6"/>
        <v>0.44086021505376344</v>
      </c>
      <c r="H233" s="289">
        <f t="shared" si="6"/>
        <v>0</v>
      </c>
      <c r="I233" s="289">
        <f t="shared" si="6"/>
        <v>1</v>
      </c>
      <c r="J233" s="288"/>
      <c r="K233" s="263"/>
      <c r="L233" s="144"/>
    </row>
    <row r="234" spans="1:13" x14ac:dyDescent="0.25">
      <c r="B234" s="56" t="s">
        <v>418</v>
      </c>
      <c r="C234" s="56"/>
      <c r="D234" s="56"/>
      <c r="E234" s="56"/>
      <c r="F234" s="56"/>
      <c r="G234" s="56"/>
      <c r="H234" s="56"/>
      <c r="I234" s="56"/>
      <c r="J234" s="56"/>
    </row>
    <row r="235" spans="1:13" x14ac:dyDescent="0.25">
      <c r="B235" s="56"/>
      <c r="C235" s="56"/>
      <c r="D235" s="56"/>
      <c r="E235" s="56"/>
      <c r="F235" s="56"/>
      <c r="G235" s="56"/>
      <c r="H235" s="56"/>
      <c r="I235" s="56"/>
      <c r="J235" s="56"/>
      <c r="K235" s="144"/>
    </row>
    <row r="236" spans="1:13" x14ac:dyDescent="0.25">
      <c r="B236" s="251" t="s">
        <v>824</v>
      </c>
      <c r="C236" s="56"/>
      <c r="D236" s="56"/>
      <c r="E236" s="56"/>
      <c r="F236" s="56"/>
      <c r="G236" s="56"/>
      <c r="H236" s="56"/>
      <c r="I236" s="56"/>
      <c r="J236" s="56"/>
      <c r="K236" s="144"/>
      <c r="L236" s="144"/>
    </row>
    <row r="237" spans="1:13" x14ac:dyDescent="0.25">
      <c r="B237" s="284" t="s">
        <v>413</v>
      </c>
      <c r="C237" s="285" t="s">
        <v>354</v>
      </c>
      <c r="D237" s="285" t="s">
        <v>355</v>
      </c>
      <c r="E237" s="285" t="s">
        <v>414</v>
      </c>
      <c r="F237" s="285" t="s">
        <v>415</v>
      </c>
      <c r="G237" s="285" t="s">
        <v>416</v>
      </c>
      <c r="H237" s="285" t="s">
        <v>417</v>
      </c>
      <c r="I237" s="616" t="s">
        <v>24</v>
      </c>
      <c r="J237" s="618"/>
      <c r="K237" s="615"/>
      <c r="L237" s="144"/>
    </row>
    <row r="238" spans="1:13" x14ac:dyDescent="0.25">
      <c r="B238" s="286" t="s">
        <v>22</v>
      </c>
      <c r="C238" s="290">
        <v>0</v>
      </c>
      <c r="D238" s="290">
        <v>50</v>
      </c>
      <c r="E238" s="290">
        <v>50</v>
      </c>
      <c r="F238" s="290">
        <v>160</v>
      </c>
      <c r="G238" s="290">
        <v>230</v>
      </c>
      <c r="H238" s="290">
        <v>0</v>
      </c>
      <c r="I238" s="617">
        <v>490</v>
      </c>
      <c r="J238" s="619"/>
      <c r="K238" s="144"/>
      <c r="L238" s="144"/>
    </row>
    <row r="239" spans="1:13" x14ac:dyDescent="0.25">
      <c r="B239" s="286"/>
      <c r="C239" s="289">
        <f>C238/$I$238</f>
        <v>0</v>
      </c>
      <c r="D239" s="289">
        <f t="shared" ref="D239:H239" si="7">D238/$I$238</f>
        <v>0.10204081632653061</v>
      </c>
      <c r="E239" s="289">
        <f t="shared" si="7"/>
        <v>0.10204081632653061</v>
      </c>
      <c r="F239" s="289">
        <f t="shared" si="7"/>
        <v>0.32653061224489793</v>
      </c>
      <c r="G239" s="289">
        <f t="shared" si="7"/>
        <v>0.46938775510204084</v>
      </c>
      <c r="H239" s="289">
        <f t="shared" si="7"/>
        <v>0</v>
      </c>
      <c r="I239" s="621">
        <f>I238/I232</f>
        <v>0.26344086021505375</v>
      </c>
      <c r="J239" s="620"/>
      <c r="K239" s="144"/>
      <c r="L239" s="144"/>
    </row>
    <row r="240" spans="1:13" x14ac:dyDescent="0.25">
      <c r="B240" s="56" t="s">
        <v>419</v>
      </c>
      <c r="C240" s="56"/>
      <c r="D240" s="56"/>
      <c r="E240" s="56"/>
      <c r="F240" s="56"/>
      <c r="G240" s="56"/>
      <c r="H240" s="56"/>
      <c r="I240" s="56"/>
      <c r="J240" s="56"/>
      <c r="K240" s="144"/>
      <c r="L240" s="144"/>
    </row>
    <row r="241" spans="2:20" x14ac:dyDescent="0.25">
      <c r="B241" s="56"/>
      <c r="C241" s="56"/>
      <c r="D241" s="56"/>
      <c r="E241" s="56"/>
      <c r="F241" s="56"/>
      <c r="G241" s="56"/>
      <c r="H241" s="56"/>
      <c r="I241" s="56"/>
      <c r="J241" s="56"/>
      <c r="K241" s="144"/>
      <c r="L241" s="144"/>
    </row>
    <row r="242" spans="2:20" s="42" customFormat="1" x14ac:dyDescent="0.25">
      <c r="B242" s="251" t="s">
        <v>825</v>
      </c>
      <c r="C242" s="251"/>
      <c r="D242" s="251"/>
      <c r="E242" s="251"/>
      <c r="F242" s="251"/>
      <c r="G242" s="251"/>
      <c r="H242" s="251"/>
      <c r="I242" s="251"/>
      <c r="J242" s="194"/>
      <c r="K242" s="291"/>
      <c r="L242" s="291"/>
      <c r="M242" s="146"/>
      <c r="N242" s="146"/>
      <c r="O242" s="146"/>
      <c r="P242" s="146"/>
      <c r="Q242" s="292"/>
      <c r="R242" s="292"/>
      <c r="S242" s="292"/>
      <c r="T242" s="292"/>
    </row>
    <row r="243" spans="2:20" x14ac:dyDescent="0.25">
      <c r="B243" s="284" t="s">
        <v>413</v>
      </c>
      <c r="C243" s="285" t="s">
        <v>354</v>
      </c>
      <c r="D243" s="285" t="s">
        <v>355</v>
      </c>
      <c r="E243" s="285" t="s">
        <v>414</v>
      </c>
      <c r="F243" s="285" t="s">
        <v>415</v>
      </c>
      <c r="G243" s="285" t="s">
        <v>416</v>
      </c>
      <c r="H243" s="285" t="s">
        <v>417</v>
      </c>
      <c r="I243" s="285" t="s">
        <v>24</v>
      </c>
      <c r="J243" s="144"/>
      <c r="K243" s="144"/>
      <c r="L243" s="144"/>
    </row>
    <row r="244" spans="2:20" x14ac:dyDescent="0.25">
      <c r="B244" s="286" t="s">
        <v>22</v>
      </c>
      <c r="C244" s="290">
        <v>0</v>
      </c>
      <c r="D244" s="290">
        <v>170</v>
      </c>
      <c r="E244" s="290">
        <v>180</v>
      </c>
      <c r="F244" s="290">
        <v>440</v>
      </c>
      <c r="G244" s="290">
        <v>580</v>
      </c>
      <c r="H244" s="290">
        <v>0</v>
      </c>
      <c r="I244" s="290">
        <v>1370</v>
      </c>
      <c r="J244" s="144"/>
      <c r="K244" s="144"/>
      <c r="L244" s="144"/>
    </row>
    <row r="245" spans="2:20" x14ac:dyDescent="0.25">
      <c r="B245" s="286"/>
      <c r="C245" s="289">
        <f>C244/$I$244</f>
        <v>0</v>
      </c>
      <c r="D245" s="289">
        <f t="shared" ref="D245:H245" si="8">D244/$I$244</f>
        <v>0.12408759124087591</v>
      </c>
      <c r="E245" s="289">
        <f t="shared" si="8"/>
        <v>0.13138686131386862</v>
      </c>
      <c r="F245" s="289">
        <f t="shared" si="8"/>
        <v>0.32116788321167883</v>
      </c>
      <c r="G245" s="289">
        <f t="shared" si="8"/>
        <v>0.42335766423357662</v>
      </c>
      <c r="H245" s="289">
        <f t="shared" si="8"/>
        <v>0</v>
      </c>
      <c r="I245" s="614">
        <f>I244/I232</f>
        <v>0.73655913978494625</v>
      </c>
      <c r="J245" s="144"/>
      <c r="K245" s="144"/>
      <c r="L245" s="144"/>
    </row>
    <row r="246" spans="2:20" x14ac:dyDescent="0.25">
      <c r="B246" s="56" t="s">
        <v>419</v>
      </c>
      <c r="C246" s="48"/>
      <c r="J246" s="144"/>
      <c r="K246" s="144"/>
      <c r="L246" s="144"/>
    </row>
    <row r="247" spans="2:20" x14ac:dyDescent="0.25">
      <c r="B247" s="56"/>
      <c r="C247" s="48"/>
      <c r="J247" s="144"/>
      <c r="K247" s="144"/>
      <c r="L247" s="144"/>
    </row>
    <row r="248" spans="2:20" x14ac:dyDescent="0.25">
      <c r="B248" s="171" t="s">
        <v>826</v>
      </c>
      <c r="C248" s="48"/>
      <c r="J248" s="56"/>
      <c r="K248" s="144"/>
      <c r="L248" s="144"/>
    </row>
    <row r="249" spans="2:20" x14ac:dyDescent="0.25">
      <c r="B249" s="284" t="s">
        <v>420</v>
      </c>
      <c r="C249" s="284" t="s">
        <v>354</v>
      </c>
      <c r="D249" s="284" t="s">
        <v>355</v>
      </c>
      <c r="E249" s="284" t="s">
        <v>356</v>
      </c>
      <c r="F249" s="284" t="s">
        <v>24</v>
      </c>
      <c r="G249" s="293"/>
      <c r="H249" s="293"/>
      <c r="I249" s="293"/>
      <c r="J249" s="56"/>
      <c r="K249" s="144"/>
      <c r="L249" s="144"/>
    </row>
    <row r="250" spans="2:20" x14ac:dyDescent="0.25">
      <c r="B250" s="294" t="s">
        <v>22</v>
      </c>
      <c r="C250" s="295">
        <v>0</v>
      </c>
      <c r="D250" s="295">
        <v>190</v>
      </c>
      <c r="E250" s="295">
        <v>1590</v>
      </c>
      <c r="F250" s="295">
        <f>SUM(C250:E250)</f>
        <v>1780</v>
      </c>
      <c r="G250" s="296"/>
      <c r="H250" s="296"/>
      <c r="I250" s="296"/>
      <c r="J250" s="56"/>
      <c r="K250" s="144"/>
      <c r="L250" s="144"/>
    </row>
    <row r="251" spans="2:20" x14ac:dyDescent="0.25">
      <c r="B251" s="294" t="s">
        <v>116</v>
      </c>
      <c r="C251" s="297">
        <f>C250/$F$250</f>
        <v>0</v>
      </c>
      <c r="D251" s="720">
        <f t="shared" ref="D251:F251" si="9">D250/$F$250</f>
        <v>0.10674157303370786</v>
      </c>
      <c r="E251" s="720">
        <f t="shared" si="9"/>
        <v>0.8932584269662921</v>
      </c>
      <c r="F251" s="720">
        <f t="shared" si="9"/>
        <v>1</v>
      </c>
      <c r="G251" s="298"/>
      <c r="H251" s="298"/>
      <c r="I251" s="298"/>
      <c r="J251" s="56"/>
      <c r="K251" s="144"/>
      <c r="L251" s="144"/>
    </row>
    <row r="252" spans="2:20" x14ac:dyDescent="0.25">
      <c r="B252" s="56" t="s">
        <v>419</v>
      </c>
      <c r="C252" s="194"/>
      <c r="D252" s="194"/>
      <c r="E252" s="194"/>
      <c r="F252" s="194"/>
      <c r="G252" s="194"/>
      <c r="H252" s="194"/>
      <c r="I252" s="194"/>
      <c r="J252" s="56"/>
      <c r="K252" s="144"/>
      <c r="L252" s="144"/>
    </row>
    <row r="253" spans="2:20" x14ac:dyDescent="0.25">
      <c r="B253" s="158"/>
    </row>
    <row r="254" spans="2:20" x14ac:dyDescent="0.25">
      <c r="B254" s="789" t="s">
        <v>421</v>
      </c>
      <c r="C254" s="789"/>
      <c r="D254" s="789"/>
      <c r="E254" s="789"/>
      <c r="F254" s="789"/>
    </row>
    <row r="255" spans="2:20" x14ac:dyDescent="0.25">
      <c r="B255" s="225" t="s">
        <v>422</v>
      </c>
    </row>
    <row r="256" spans="2:20" x14ac:dyDescent="0.25">
      <c r="B256" s="146" t="s">
        <v>827</v>
      </c>
    </row>
    <row r="257" spans="2:35" ht="75" x14ac:dyDescent="0.25">
      <c r="B257" s="179" t="s">
        <v>423</v>
      </c>
      <c r="C257" s="180" t="s">
        <v>424</v>
      </c>
      <c r="D257" s="180" t="s">
        <v>425</v>
      </c>
      <c r="E257" s="180" t="s">
        <v>426</v>
      </c>
      <c r="F257" s="180" t="s">
        <v>427</v>
      </c>
    </row>
    <row r="258" spans="2:35" ht="14.25" customHeight="1" x14ac:dyDescent="0.25">
      <c r="B258" s="179" t="s">
        <v>428</v>
      </c>
      <c r="C258" s="299">
        <v>11487</v>
      </c>
      <c r="D258" s="300">
        <v>31.526657706093157</v>
      </c>
      <c r="E258" s="299">
        <v>3125</v>
      </c>
      <c r="F258" s="222">
        <f t="shared" ref="F258:F260" si="10">E258/C258</f>
        <v>0.27204666144337075</v>
      </c>
    </row>
    <row r="259" spans="2:35" ht="14.25" customHeight="1" x14ac:dyDescent="0.25">
      <c r="B259" s="179" t="s">
        <v>429</v>
      </c>
      <c r="C259" s="299">
        <v>12727</v>
      </c>
      <c r="D259" s="300">
        <v>34.868068356374764</v>
      </c>
      <c r="E259" s="299">
        <v>2962</v>
      </c>
      <c r="F259" s="222">
        <f t="shared" si="10"/>
        <v>0.23273355857625522</v>
      </c>
    </row>
    <row r="260" spans="2:35" x14ac:dyDescent="0.25">
      <c r="B260" s="179" t="s">
        <v>430</v>
      </c>
      <c r="C260" s="299">
        <v>11046</v>
      </c>
      <c r="D260" s="300">
        <v>30.233008898776376</v>
      </c>
      <c r="E260" s="299">
        <v>3812</v>
      </c>
      <c r="F260" s="222">
        <f t="shared" si="10"/>
        <v>0.34510229947492305</v>
      </c>
    </row>
    <row r="261" spans="2:35" x14ac:dyDescent="0.25">
      <c r="B261" s="179" t="s">
        <v>431</v>
      </c>
      <c r="C261" s="299">
        <v>6874</v>
      </c>
      <c r="D261" s="300">
        <v>19</v>
      </c>
      <c r="E261" s="299">
        <v>2121</v>
      </c>
      <c r="F261" s="222">
        <v>0.31</v>
      </c>
    </row>
    <row r="262" spans="2:35" x14ac:dyDescent="0.25">
      <c r="B262" s="179" t="s">
        <v>432</v>
      </c>
      <c r="C262" s="299">
        <v>10439</v>
      </c>
      <c r="D262" s="300">
        <v>29</v>
      </c>
      <c r="E262" s="299">
        <v>2953</v>
      </c>
      <c r="F262" s="222">
        <v>0.28000000000000003</v>
      </c>
    </row>
    <row r="263" spans="2:35" ht="14.25" customHeight="1" x14ac:dyDescent="0.25">
      <c r="B263" s="214" t="s">
        <v>433</v>
      </c>
      <c r="C263" s="281"/>
      <c r="D263" s="281"/>
      <c r="E263" s="281"/>
      <c r="F263" s="159"/>
    </row>
    <row r="264" spans="2:35" x14ac:dyDescent="0.25">
      <c r="AD264" s="849" t="s">
        <v>434</v>
      </c>
      <c r="AE264" s="850"/>
      <c r="AF264" s="850"/>
      <c r="AG264" s="850"/>
      <c r="AH264" s="850"/>
      <c r="AI264" s="850"/>
    </row>
    <row r="265" spans="2:35" x14ac:dyDescent="0.25">
      <c r="B265" s="146" t="s">
        <v>828</v>
      </c>
      <c r="C265" s="281"/>
      <c r="D265" s="281"/>
      <c r="E265" s="281"/>
      <c r="F265" s="159"/>
      <c r="H265" s="194"/>
      <c r="AD265" s="819"/>
      <c r="AE265" s="819"/>
      <c r="AF265" s="819"/>
      <c r="AG265" s="819"/>
      <c r="AH265" s="819"/>
      <c r="AI265" s="819"/>
    </row>
    <row r="266" spans="2:35" ht="60" x14ac:dyDescent="0.25">
      <c r="B266" s="179" t="s">
        <v>423</v>
      </c>
      <c r="C266" s="180" t="s">
        <v>435</v>
      </c>
      <c r="D266" s="180" t="s">
        <v>436</v>
      </c>
      <c r="E266" s="180" t="s">
        <v>437</v>
      </c>
      <c r="F266" s="180" t="s">
        <v>427</v>
      </c>
      <c r="H266" s="181"/>
      <c r="I266" s="182"/>
      <c r="J266" s="182"/>
      <c r="K266" s="182"/>
      <c r="L266" s="182"/>
    </row>
    <row r="267" spans="2:35" x14ac:dyDescent="0.25">
      <c r="B267" s="179" t="s">
        <v>428</v>
      </c>
      <c r="C267" s="231">
        <v>8362</v>
      </c>
      <c r="D267" s="153">
        <v>0.27</v>
      </c>
      <c r="E267" s="231">
        <v>8848</v>
      </c>
      <c r="F267" s="153">
        <v>0.77</v>
      </c>
      <c r="H267" s="181"/>
      <c r="I267" s="281"/>
      <c r="J267" s="159"/>
      <c r="K267" s="281"/>
      <c r="L267" s="159"/>
    </row>
    <row r="268" spans="2:35" x14ac:dyDescent="0.25">
      <c r="B268" s="179" t="s">
        <v>429</v>
      </c>
      <c r="C268" s="231">
        <v>9765</v>
      </c>
      <c r="D268" s="153">
        <v>0.77</v>
      </c>
      <c r="E268" s="231">
        <v>10990</v>
      </c>
      <c r="F268" s="153">
        <v>0.86</v>
      </c>
      <c r="H268" s="181"/>
      <c r="I268" s="281"/>
      <c r="J268" s="159"/>
      <c r="K268" s="281"/>
      <c r="L268" s="159"/>
    </row>
    <row r="269" spans="2:35" x14ac:dyDescent="0.25">
      <c r="B269" s="179" t="s">
        <v>430</v>
      </c>
      <c r="C269" s="231">
        <v>7234</v>
      </c>
      <c r="D269" s="153">
        <v>0.65</v>
      </c>
      <c r="E269" s="231">
        <v>9079</v>
      </c>
      <c r="F269" s="153">
        <v>0.82</v>
      </c>
      <c r="H269" s="181"/>
      <c r="I269" s="281"/>
      <c r="J269" s="159"/>
      <c r="K269" s="281"/>
      <c r="L269" s="159"/>
    </row>
    <row r="270" spans="2:35" x14ac:dyDescent="0.25">
      <c r="B270" s="179" t="s">
        <v>431</v>
      </c>
      <c r="C270" s="231">
        <v>4753</v>
      </c>
      <c r="D270" s="153">
        <v>0.69</v>
      </c>
      <c r="E270" s="231">
        <v>5601</v>
      </c>
      <c r="F270" s="153">
        <v>0.81</v>
      </c>
      <c r="H270" s="181"/>
      <c r="I270" s="281"/>
      <c r="J270" s="159"/>
      <c r="K270" s="281"/>
      <c r="L270" s="159"/>
    </row>
    <row r="271" spans="2:35" x14ac:dyDescent="0.25">
      <c r="B271" s="179" t="s">
        <v>432</v>
      </c>
      <c r="C271" s="231">
        <v>7486</v>
      </c>
      <c r="D271" s="153">
        <v>0.72</v>
      </c>
      <c r="E271" s="231">
        <v>8411</v>
      </c>
      <c r="F271" s="153">
        <v>0.82</v>
      </c>
      <c r="H271" s="181"/>
      <c r="I271" s="281"/>
      <c r="J271" s="159"/>
      <c r="K271" s="281"/>
      <c r="L271" s="159"/>
    </row>
    <row r="272" spans="2:35" x14ac:dyDescent="0.25">
      <c r="B272" s="214" t="s">
        <v>433</v>
      </c>
    </row>
    <row r="273" spans="2:20" x14ac:dyDescent="0.25">
      <c r="B273" s="48" t="s">
        <v>438</v>
      </c>
    </row>
    <row r="274" spans="2:20" x14ac:dyDescent="0.25">
      <c r="B274" s="146" t="s">
        <v>829</v>
      </c>
      <c r="C274" s="301"/>
      <c r="D274" s="13"/>
      <c r="E274" s="13"/>
      <c r="F274" s="13"/>
      <c r="G274" s="13"/>
    </row>
    <row r="275" spans="2:20" x14ac:dyDescent="0.25">
      <c r="B275" s="179" t="s">
        <v>439</v>
      </c>
      <c r="C275" s="824" t="s">
        <v>440</v>
      </c>
      <c r="D275" s="824"/>
      <c r="E275" s="824"/>
      <c r="F275" s="824" t="s">
        <v>441</v>
      </c>
      <c r="G275" s="824"/>
    </row>
    <row r="276" spans="2:20" s="17" customFormat="1" ht="135" x14ac:dyDescent="0.25">
      <c r="B276" s="180" t="s">
        <v>22</v>
      </c>
      <c r="C276" s="180" t="s">
        <v>442</v>
      </c>
      <c r="D276" s="180" t="s">
        <v>443</v>
      </c>
      <c r="E276" s="180" t="s">
        <v>444</v>
      </c>
      <c r="F276" s="180" t="s">
        <v>445</v>
      </c>
      <c r="G276" s="180" t="s">
        <v>446</v>
      </c>
      <c r="H276" s="144"/>
      <c r="I276" s="144"/>
      <c r="J276" s="144"/>
      <c r="K276" s="144"/>
      <c r="L276" s="144"/>
      <c r="M276" s="144"/>
      <c r="N276" s="144"/>
      <c r="O276" s="144"/>
      <c r="P276" s="144"/>
      <c r="Q276" s="218"/>
      <c r="R276" s="218"/>
      <c r="S276" s="218"/>
      <c r="T276" s="218"/>
    </row>
    <row r="277" spans="2:20" x14ac:dyDescent="0.25">
      <c r="B277" s="179" t="s">
        <v>428</v>
      </c>
      <c r="C277" s="231">
        <v>11487</v>
      </c>
      <c r="D277" s="231">
        <v>1589</v>
      </c>
      <c r="E277" s="231">
        <v>9898</v>
      </c>
      <c r="F277" s="153">
        <v>0.14000000000000001</v>
      </c>
      <c r="G277" s="153">
        <v>0.86</v>
      </c>
    </row>
    <row r="278" spans="2:20" x14ac:dyDescent="0.25">
      <c r="B278" s="179" t="s">
        <v>429</v>
      </c>
      <c r="C278" s="231">
        <v>12727</v>
      </c>
      <c r="D278" s="231">
        <v>868</v>
      </c>
      <c r="E278" s="231">
        <v>11859</v>
      </c>
      <c r="F278" s="153">
        <v>7.0000000000000007E-2</v>
      </c>
      <c r="G278" s="153">
        <v>0.93</v>
      </c>
    </row>
    <row r="279" spans="2:20" x14ac:dyDescent="0.25">
      <c r="B279" s="179" t="s">
        <v>430</v>
      </c>
      <c r="C279" s="231">
        <v>11046</v>
      </c>
      <c r="D279" s="231">
        <v>2064</v>
      </c>
      <c r="E279" s="231">
        <v>8982</v>
      </c>
      <c r="F279" s="153">
        <v>0.19</v>
      </c>
      <c r="G279" s="153">
        <v>0.81</v>
      </c>
    </row>
    <row r="280" spans="2:20" x14ac:dyDescent="0.25">
      <c r="B280" s="179" t="s">
        <v>431</v>
      </c>
      <c r="C280" s="231">
        <v>6874</v>
      </c>
      <c r="D280" s="231">
        <v>1540</v>
      </c>
      <c r="E280" s="231">
        <v>5334</v>
      </c>
      <c r="F280" s="153">
        <v>0.22</v>
      </c>
      <c r="G280" s="153">
        <v>0.78</v>
      </c>
    </row>
    <row r="281" spans="2:20" x14ac:dyDescent="0.25">
      <c r="B281" s="179" t="s">
        <v>432</v>
      </c>
      <c r="C281" s="231">
        <v>10439</v>
      </c>
      <c r="D281" s="231">
        <v>1114</v>
      </c>
      <c r="E281" s="231">
        <v>9325</v>
      </c>
      <c r="F281" s="153">
        <v>0.11</v>
      </c>
      <c r="G281" s="153">
        <f>E281/C281</f>
        <v>0.89328479739438649</v>
      </c>
    </row>
    <row r="282" spans="2:20" x14ac:dyDescent="0.25">
      <c r="B282" s="214" t="s">
        <v>433</v>
      </c>
    </row>
    <row r="283" spans="2:20" x14ac:dyDescent="0.25">
      <c r="B283" s="214"/>
    </row>
    <row r="284" spans="2:20" x14ac:dyDescent="0.25">
      <c r="B284" s="172" t="s">
        <v>830</v>
      </c>
    </row>
    <row r="285" spans="2:20" ht="63" x14ac:dyDescent="0.25">
      <c r="B285" s="703" t="s">
        <v>27</v>
      </c>
      <c r="C285" s="704" t="s">
        <v>447</v>
      </c>
      <c r="D285" s="704" t="s">
        <v>448</v>
      </c>
      <c r="E285" s="704" t="s">
        <v>449</v>
      </c>
      <c r="F285" s="704" t="s">
        <v>450</v>
      </c>
    </row>
    <row r="286" spans="2:20" x14ac:dyDescent="0.25">
      <c r="B286" s="12" t="s">
        <v>22</v>
      </c>
      <c r="C286" s="233">
        <v>16</v>
      </c>
      <c r="D286" s="302">
        <v>584</v>
      </c>
      <c r="E286" s="246">
        <v>535</v>
      </c>
      <c r="F286" s="266">
        <v>0.9</v>
      </c>
    </row>
    <row r="287" spans="2:20" x14ac:dyDescent="0.25">
      <c r="B287" s="195" t="s">
        <v>451</v>
      </c>
      <c r="C287" s="147"/>
      <c r="D287" s="147"/>
      <c r="E287" s="147"/>
      <c r="F287" s="147"/>
    </row>
    <row r="288" spans="2:20" x14ac:dyDescent="0.25">
      <c r="B288" s="195"/>
      <c r="C288" s="147"/>
      <c r="D288" s="147"/>
      <c r="E288" s="147"/>
      <c r="F288" s="147"/>
    </row>
    <row r="289" spans="2:10" x14ac:dyDescent="0.25">
      <c r="B289" s="171" t="s">
        <v>831</v>
      </c>
    </row>
    <row r="290" spans="2:10" ht="30" x14ac:dyDescent="0.25">
      <c r="B290" s="262" t="s">
        <v>128</v>
      </c>
      <c r="C290" s="262" t="s">
        <v>452</v>
      </c>
      <c r="D290" s="262" t="s">
        <v>453</v>
      </c>
      <c r="E290" s="147"/>
      <c r="F290" s="195"/>
      <c r="G290" s="147"/>
      <c r="H290" s="147"/>
    </row>
    <row r="291" spans="2:10" x14ac:dyDescent="0.25">
      <c r="B291" s="12" t="s">
        <v>22</v>
      </c>
      <c r="C291" s="278">
        <v>7809</v>
      </c>
      <c r="D291" s="303">
        <v>8.3699999999999997E-2</v>
      </c>
      <c r="E291" s="147"/>
      <c r="F291" s="195"/>
      <c r="G291" s="147"/>
      <c r="H291" s="147"/>
    </row>
    <row r="292" spans="2:10" x14ac:dyDescent="0.25">
      <c r="B292" s="195" t="s">
        <v>281</v>
      </c>
      <c r="C292" s="147"/>
      <c r="D292" s="147"/>
      <c r="E292" s="147"/>
      <c r="F292" s="147"/>
      <c r="G292" s="147"/>
      <c r="H292" s="147"/>
    </row>
    <row r="293" spans="2:10" x14ac:dyDescent="0.25">
      <c r="B293" s="304" t="s">
        <v>454</v>
      </c>
      <c r="C293" s="147"/>
      <c r="D293" s="147"/>
    </row>
    <row r="294" spans="2:10" x14ac:dyDescent="0.25">
      <c r="B294" s="305" t="s">
        <v>455</v>
      </c>
      <c r="C294" s="306"/>
      <c r="D294" s="307"/>
      <c r="E294" s="307"/>
      <c r="F294" s="308"/>
      <c r="G294" s="308"/>
      <c r="H294" s="309"/>
      <c r="I294" s="309"/>
      <c r="J294" s="310"/>
    </row>
    <row r="295" spans="2:10" x14ac:dyDescent="0.25">
      <c r="B295" s="311" t="s">
        <v>456</v>
      </c>
      <c r="C295" s="312"/>
      <c r="D295" s="306"/>
      <c r="E295" s="306"/>
      <c r="F295" s="306"/>
      <c r="G295" s="306"/>
      <c r="H295" s="313"/>
      <c r="I295" s="313"/>
      <c r="J295" s="310"/>
    </row>
    <row r="296" spans="2:10" x14ac:dyDescent="0.25">
      <c r="B296" s="311" t="s">
        <v>457</v>
      </c>
      <c r="C296" s="312"/>
      <c r="D296" s="306"/>
      <c r="E296" s="306"/>
      <c r="F296" s="306"/>
      <c r="G296" s="306"/>
      <c r="H296" s="313"/>
      <c r="I296" s="313"/>
      <c r="J296" s="310"/>
    </row>
  </sheetData>
  <mergeCells count="64">
    <mergeCell ref="K116:N116"/>
    <mergeCell ref="B139:D139"/>
    <mergeCell ref="B148:F148"/>
    <mergeCell ref="B214:C214"/>
    <mergeCell ref="AD264:AI264"/>
    <mergeCell ref="B215:B216"/>
    <mergeCell ref="AD265:AI265"/>
    <mergeCell ref="C275:E275"/>
    <mergeCell ref="F275:G275"/>
    <mergeCell ref="B217:B218"/>
    <mergeCell ref="B219:B220"/>
    <mergeCell ref="B221:B223"/>
    <mergeCell ref="B224:B226"/>
    <mergeCell ref="B229:F229"/>
    <mergeCell ref="B254:F254"/>
    <mergeCell ref="N76:N77"/>
    <mergeCell ref="B81:J81"/>
    <mergeCell ref="L81:O81"/>
    <mergeCell ref="Q81:T81"/>
    <mergeCell ref="B82:D82"/>
    <mergeCell ref="B76:B77"/>
    <mergeCell ref="M83:R83"/>
    <mergeCell ref="C84:D84"/>
    <mergeCell ref="M84:R84"/>
    <mergeCell ref="C85:D85"/>
    <mergeCell ref="M85:R85"/>
    <mergeCell ref="B96:F96"/>
    <mergeCell ref="G114:H114"/>
    <mergeCell ref="B52:C52"/>
    <mergeCell ref="B57:B58"/>
    <mergeCell ref="C57:F57"/>
    <mergeCell ref="B65:B66"/>
    <mergeCell ref="C65:F65"/>
    <mergeCell ref="B83:B85"/>
    <mergeCell ref="C83:D83"/>
    <mergeCell ref="B90:D90"/>
    <mergeCell ref="B91:B93"/>
    <mergeCell ref="C91:D91"/>
    <mergeCell ref="C92:D92"/>
    <mergeCell ref="C93:D93"/>
    <mergeCell ref="B51:C51"/>
    <mergeCell ref="T7:Y7"/>
    <mergeCell ref="R8:W8"/>
    <mergeCell ref="C33:D33"/>
    <mergeCell ref="E33:F33"/>
    <mergeCell ref="B44:C44"/>
    <mergeCell ref="B45:C45"/>
    <mergeCell ref="B46:C46"/>
    <mergeCell ref="B47:C47"/>
    <mergeCell ref="B48:C48"/>
    <mergeCell ref="B49:C49"/>
    <mergeCell ref="B50:C50"/>
    <mergeCell ref="J6:O6"/>
    <mergeCell ref="D7:E7"/>
    <mergeCell ref="F7:G7"/>
    <mergeCell ref="H7:I7"/>
    <mergeCell ref="J7:L7"/>
    <mergeCell ref="M7:O7"/>
    <mergeCell ref="B1:H1"/>
    <mergeCell ref="B2:H2"/>
    <mergeCell ref="B4:F4"/>
    <mergeCell ref="B6:B8"/>
    <mergeCell ref="C6:C8"/>
    <mergeCell ref="D6:I6"/>
  </mergeCells>
  <conditionalFormatting sqref="M15:M17">
    <cfRule type="colorScale" priority="6">
      <colorScale>
        <cfvo type="min"/>
        <cfvo type="percentile" val="50"/>
        <cfvo type="max"/>
        <color rgb="FFF8696B"/>
        <color rgb="FFFFEB84"/>
        <color rgb="FF63BE7B"/>
      </colorScale>
    </cfRule>
  </conditionalFormatting>
  <conditionalFormatting sqref="J28">
    <cfRule type="colorScale" priority="5">
      <colorScale>
        <cfvo type="min"/>
        <cfvo type="percentile" val="50"/>
        <cfvo type="max"/>
        <color rgb="FF63BE7B"/>
        <color rgb="FFFFEB84"/>
        <color rgb="FFF8696B"/>
      </colorScale>
    </cfRule>
  </conditionalFormatting>
  <conditionalFormatting sqref="E45:E51">
    <cfRule type="colorScale" priority="4">
      <colorScale>
        <cfvo type="min"/>
        <cfvo type="percentile" val="50"/>
        <cfvo type="max"/>
        <color rgb="FFF8696B"/>
        <color rgb="FFFFEB84"/>
        <color rgb="FF63BE7B"/>
      </colorScale>
    </cfRule>
  </conditionalFormatting>
  <conditionalFormatting sqref="C67:F68">
    <cfRule type="colorScale" priority="3">
      <colorScale>
        <cfvo type="min"/>
        <cfvo type="percentile" val="50"/>
        <cfvo type="max"/>
        <color rgb="FFF8696B"/>
        <color rgb="FFFFEB84"/>
        <color rgb="FF63BE7B"/>
      </colorScale>
    </cfRule>
  </conditionalFormatting>
  <conditionalFormatting sqref="S11">
    <cfRule type="colorScale" priority="2">
      <colorScale>
        <cfvo type="min"/>
        <cfvo type="percentile" val="50"/>
        <cfvo type="max"/>
        <color rgb="FF63BE7B"/>
        <color rgb="FFFFEB84"/>
        <color rgb="FFF8696B"/>
      </colorScale>
    </cfRule>
  </conditionalFormatting>
  <conditionalFormatting sqref="R11">
    <cfRule type="colorScale" priority="1">
      <colorScale>
        <cfvo type="min"/>
        <cfvo type="percentile" val="50"/>
        <cfvo type="max"/>
        <color rgb="FF63BE7B"/>
        <color rgb="FFFFEB84"/>
        <color rgb="FFF8696B"/>
      </colorScale>
    </cfRule>
  </conditionalFormatting>
  <hyperlinks>
    <hyperlink ref="B255" r:id="rId1" display="https://www.isdscotland.org/Health-Topics/Health-and-Social-Community-Care/Delayed-Discharges/Previous-Publications/" xr:uid="{EEF3B3FF-C164-40DE-A360-A0CEB3617150}"/>
    <hyperlink ref="G5" r:id="rId2" xr:uid="{8EAAF35D-25EF-4E80-A583-86FDE968D46D}"/>
    <hyperlink ref="B296" r:id="rId3" xr:uid="{58D92562-BDD0-4B0B-9EA2-73F267C0301F}"/>
    <hyperlink ref="B295" r:id="rId4" xr:uid="{B84E4B9D-8230-4FE2-A064-3A1735AB76CB}"/>
    <hyperlink ref="B293" r:id="rId5" xr:uid="{6E36348B-1520-466F-852D-8BA3F9230630}"/>
    <hyperlink ref="B41" r:id="rId6" display="https://www.gov.scot/publications/social-care-services-scotland-2017/" xr:uid="{DDEE7D2B-B25A-45C7-8374-ADFBC5D681D5}"/>
    <hyperlink ref="B200" r:id="rId7" xr:uid="{2F803D25-7F53-4D20-B8CA-2D8241F263BF}"/>
    <hyperlink ref="B282" r:id="rId8" xr:uid="{BACB02C9-6D35-41C2-8B18-31381F04E01F}"/>
    <hyperlink ref="B272" r:id="rId9" xr:uid="{7E6F00F4-5754-4026-863B-76FF272705E7}"/>
    <hyperlink ref="B263" r:id="rId10" xr:uid="{8D906F41-9565-412D-9459-571E84894FB6}"/>
  </hyperlinks>
  <pageMargins left="0.7" right="0.7" top="0.75" bottom="0.75" header="0.3" footer="0.3"/>
  <pageSetup paperSize="9" orientation="portrait" r:id="rId11"/>
  <drawing r:id="rId12"/>
  <legacyDrawing r:id="rId13"/>
  <oleObjects>
    <mc:AlternateContent xmlns:mc="http://schemas.openxmlformats.org/markup-compatibility/2006">
      <mc:Choice Requires="x14">
        <oleObject progId="Word.Document.12" shapeId="7169" r:id="rId14">
          <objectPr defaultSize="0" r:id="rId15">
            <anchor moveWithCells="1">
              <from>
                <xdr:col>9</xdr:col>
                <xdr:colOff>676275</xdr:colOff>
                <xdr:row>72</xdr:row>
                <xdr:rowOff>114300</xdr:rowOff>
              </from>
              <to>
                <xdr:col>12</xdr:col>
                <xdr:colOff>914400</xdr:colOff>
                <xdr:row>79</xdr:row>
                <xdr:rowOff>85725</xdr:rowOff>
              </to>
            </anchor>
          </objectPr>
        </oleObject>
      </mc:Choice>
      <mc:Fallback>
        <oleObject progId="Word.Document.12" shapeId="7169" r:id="rId14"/>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71D24-8150-4626-9E5B-C6DA4169D5C7}">
  <sheetPr>
    <tabColor rgb="FF00B050"/>
  </sheetPr>
  <dimension ref="A1:N88"/>
  <sheetViews>
    <sheetView showGridLines="0" workbookViewId="0">
      <selection activeCell="B88" sqref="B88"/>
    </sheetView>
  </sheetViews>
  <sheetFormatPr defaultRowHeight="15" x14ac:dyDescent="0.25"/>
  <cols>
    <col min="2" max="2" width="27.85546875" customWidth="1"/>
    <col min="3" max="13" width="20.7109375" customWidth="1"/>
  </cols>
  <sheetData>
    <row r="1" spans="1:14" ht="15.75" x14ac:dyDescent="0.25">
      <c r="A1" s="767" t="s">
        <v>16</v>
      </c>
      <c r="B1" s="768"/>
      <c r="C1" s="769"/>
    </row>
    <row r="2" spans="1:14" ht="15.75" x14ac:dyDescent="0.25">
      <c r="A2" s="141" t="s">
        <v>242</v>
      </c>
      <c r="B2" s="142"/>
      <c r="C2" s="143"/>
    </row>
    <row r="4" spans="1:14" x14ac:dyDescent="0.25">
      <c r="B4" s="75" t="s">
        <v>832</v>
      </c>
      <c r="C4" s="116"/>
    </row>
    <row r="5" spans="1:14" x14ac:dyDescent="0.25">
      <c r="B5" s="117" t="s">
        <v>128</v>
      </c>
      <c r="C5" s="117" t="s">
        <v>179</v>
      </c>
    </row>
    <row r="6" spans="1:14" x14ac:dyDescent="0.25">
      <c r="B6" s="118" t="s">
        <v>22</v>
      </c>
      <c r="C6" s="118">
        <v>79</v>
      </c>
    </row>
    <row r="7" spans="1:14" x14ac:dyDescent="0.25">
      <c r="B7" s="118" t="s">
        <v>92</v>
      </c>
      <c r="C7" s="119">
        <v>4212</v>
      </c>
    </row>
    <row r="8" spans="1:14" x14ac:dyDescent="0.25">
      <c r="B8" s="120" t="s">
        <v>180</v>
      </c>
      <c r="C8" s="121"/>
      <c r="D8" s="33"/>
      <c r="E8" s="33"/>
      <c r="F8" s="33"/>
      <c r="G8" s="33"/>
      <c r="H8" s="33"/>
      <c r="I8" s="33"/>
      <c r="J8" s="33"/>
      <c r="K8" s="33"/>
      <c r="L8" s="33"/>
      <c r="M8" s="33"/>
      <c r="N8" s="33"/>
    </row>
    <row r="9" spans="1:14" x14ac:dyDescent="0.25">
      <c r="B9" s="116"/>
      <c r="C9" s="121"/>
      <c r="G9" s="33"/>
      <c r="H9" s="33"/>
      <c r="I9" s="33"/>
      <c r="J9" s="33"/>
      <c r="K9" s="33"/>
      <c r="L9" s="33"/>
      <c r="M9" s="33"/>
      <c r="N9" s="33"/>
    </row>
    <row r="10" spans="1:14" x14ac:dyDescent="0.25">
      <c r="B10" s="122" t="s">
        <v>833</v>
      </c>
      <c r="C10" s="33"/>
      <c r="G10" s="33"/>
      <c r="H10" s="33"/>
      <c r="I10" s="33"/>
      <c r="J10" s="33"/>
      <c r="K10" s="33"/>
      <c r="L10" s="33"/>
      <c r="M10" s="33"/>
      <c r="N10" s="33"/>
    </row>
    <row r="11" spans="1:14" ht="28.5" x14ac:dyDescent="0.25">
      <c r="B11" s="101" t="s">
        <v>128</v>
      </c>
      <c r="C11" s="101" t="s">
        <v>181</v>
      </c>
      <c r="D11" s="101" t="s">
        <v>182</v>
      </c>
      <c r="E11" s="101" t="s">
        <v>183</v>
      </c>
      <c r="F11" s="101" t="s">
        <v>184</v>
      </c>
      <c r="G11" s="33"/>
      <c r="H11" s="33"/>
      <c r="I11" s="33"/>
      <c r="J11" s="33"/>
      <c r="K11" s="33"/>
      <c r="L11" s="33"/>
      <c r="M11" s="33"/>
      <c r="N11" s="33"/>
    </row>
    <row r="12" spans="1:14" x14ac:dyDescent="0.25">
      <c r="B12" s="44" t="s">
        <v>22</v>
      </c>
      <c r="C12" s="45">
        <v>0</v>
      </c>
      <c r="D12" s="45">
        <v>0</v>
      </c>
      <c r="E12" s="45">
        <v>0</v>
      </c>
      <c r="F12" s="45">
        <v>0</v>
      </c>
      <c r="G12" s="33"/>
      <c r="H12" s="33"/>
      <c r="I12" s="33"/>
      <c r="J12" s="33"/>
      <c r="K12" s="33"/>
      <c r="L12" s="33"/>
      <c r="M12" s="33"/>
      <c r="N12" s="33"/>
    </row>
    <row r="13" spans="1:14" x14ac:dyDescent="0.25">
      <c r="B13" s="76" t="s">
        <v>185</v>
      </c>
      <c r="G13" s="33"/>
    </row>
    <row r="14" spans="1:14" x14ac:dyDescent="0.25">
      <c r="B14" s="47"/>
      <c r="F14" s="33"/>
      <c r="G14" s="33"/>
    </row>
    <row r="15" spans="1:14" x14ac:dyDescent="0.25">
      <c r="B15" s="43" t="s">
        <v>834</v>
      </c>
      <c r="F15" s="33"/>
      <c r="G15" s="33"/>
      <c r="H15" s="123" t="s">
        <v>859</v>
      </c>
      <c r="I15" s="33"/>
      <c r="J15" s="33"/>
      <c r="K15" s="33"/>
      <c r="L15" s="33"/>
      <c r="M15" s="33"/>
      <c r="N15" s="33"/>
    </row>
    <row r="16" spans="1:14" ht="28.5" x14ac:dyDescent="0.25">
      <c r="B16" s="101" t="s">
        <v>128</v>
      </c>
      <c r="C16" s="101" t="s">
        <v>186</v>
      </c>
      <c r="D16" s="101" t="s">
        <v>187</v>
      </c>
      <c r="E16" s="101" t="s">
        <v>188</v>
      </c>
      <c r="F16" s="33"/>
      <c r="G16" s="33"/>
      <c r="H16" s="101" t="s">
        <v>128</v>
      </c>
      <c r="I16" s="101" t="s">
        <v>189</v>
      </c>
      <c r="J16" s="101" t="s">
        <v>190</v>
      </c>
      <c r="K16" s="101" t="s">
        <v>191</v>
      </c>
      <c r="L16" s="101" t="s">
        <v>192</v>
      </c>
      <c r="M16" s="33"/>
      <c r="N16" s="33"/>
    </row>
    <row r="17" spans="2:14" x14ac:dyDescent="0.25">
      <c r="B17" s="44" t="s">
        <v>22</v>
      </c>
      <c r="C17" s="45">
        <v>0</v>
      </c>
      <c r="D17" s="45">
        <v>0</v>
      </c>
      <c r="E17" s="69">
        <v>0</v>
      </c>
      <c r="F17" s="33"/>
      <c r="G17" s="33"/>
      <c r="H17" s="44" t="s">
        <v>22</v>
      </c>
      <c r="I17" s="45">
        <v>0</v>
      </c>
      <c r="J17" s="45">
        <v>0</v>
      </c>
      <c r="K17" s="45">
        <v>0</v>
      </c>
      <c r="L17" s="45">
        <v>0</v>
      </c>
      <c r="M17" s="33"/>
      <c r="N17" s="33"/>
    </row>
    <row r="18" spans="2:14" x14ac:dyDescent="0.25">
      <c r="B18" s="76" t="s">
        <v>185</v>
      </c>
      <c r="F18" s="33"/>
      <c r="G18" s="33"/>
      <c r="H18" s="76" t="s">
        <v>185</v>
      </c>
      <c r="M18" s="33"/>
      <c r="N18" s="33"/>
    </row>
    <row r="19" spans="2:14" x14ac:dyDescent="0.25">
      <c r="B19" s="33"/>
      <c r="G19" s="89"/>
      <c r="H19" s="33"/>
      <c r="I19" s="33"/>
      <c r="J19" s="33"/>
      <c r="K19" s="33"/>
      <c r="L19" s="33"/>
      <c r="M19" s="33"/>
      <c r="N19" s="33"/>
    </row>
    <row r="20" spans="2:14" x14ac:dyDescent="0.25">
      <c r="B20" s="43" t="s">
        <v>860</v>
      </c>
      <c r="G20" s="90"/>
      <c r="H20" s="33"/>
      <c r="I20" s="33"/>
      <c r="J20" s="33"/>
      <c r="K20" s="33"/>
      <c r="L20" s="33"/>
      <c r="M20" s="33"/>
      <c r="N20" s="33"/>
    </row>
    <row r="21" spans="2:14" ht="28.5" x14ac:dyDescent="0.25">
      <c r="B21" s="101" t="s">
        <v>128</v>
      </c>
      <c r="C21" s="101" t="s">
        <v>193</v>
      </c>
      <c r="D21" s="101" t="s">
        <v>194</v>
      </c>
      <c r="E21" s="101" t="s">
        <v>195</v>
      </c>
      <c r="F21" s="101" t="s">
        <v>196</v>
      </c>
      <c r="H21" s="33"/>
      <c r="I21" s="33"/>
      <c r="J21" s="33"/>
      <c r="K21" s="33"/>
      <c r="L21" s="33"/>
      <c r="M21" s="33"/>
      <c r="N21" s="33"/>
    </row>
    <row r="22" spans="2:14" x14ac:dyDescent="0.25">
      <c r="B22" s="44" t="s">
        <v>22</v>
      </c>
      <c r="C22" s="45">
        <v>0</v>
      </c>
      <c r="D22" s="45">
        <v>0</v>
      </c>
      <c r="E22" s="45">
        <v>0</v>
      </c>
      <c r="F22" s="45">
        <v>0</v>
      </c>
      <c r="H22" s="33"/>
      <c r="I22" s="33"/>
      <c r="J22" s="33"/>
      <c r="K22" s="33"/>
      <c r="L22" s="33"/>
      <c r="M22" s="33"/>
      <c r="N22" s="33"/>
    </row>
    <row r="23" spans="2:14" x14ac:dyDescent="0.25">
      <c r="B23" s="76" t="s">
        <v>185</v>
      </c>
      <c r="D23" s="33"/>
      <c r="E23" s="33"/>
      <c r="F23" s="33"/>
      <c r="G23" s="33"/>
      <c r="H23" s="33"/>
      <c r="I23" s="33"/>
      <c r="J23" s="33"/>
      <c r="K23" s="33"/>
      <c r="L23" s="33"/>
      <c r="M23" s="33"/>
      <c r="N23" s="33"/>
    </row>
    <row r="24" spans="2:14" x14ac:dyDescent="0.25">
      <c r="B24" s="33"/>
      <c r="F24" s="124"/>
      <c r="G24" s="33"/>
      <c r="H24" s="33"/>
      <c r="I24" s="33"/>
      <c r="J24" s="33"/>
      <c r="K24" s="33"/>
      <c r="L24" s="33"/>
      <c r="M24" s="33"/>
      <c r="N24" s="33"/>
    </row>
    <row r="25" spans="2:14" x14ac:dyDescent="0.25">
      <c r="B25" s="122" t="s">
        <v>861</v>
      </c>
      <c r="C25" s="33"/>
      <c r="F25" s="126"/>
      <c r="G25" s="33"/>
      <c r="H25" s="33"/>
      <c r="I25" s="33"/>
      <c r="J25" s="33"/>
      <c r="K25" s="33"/>
      <c r="L25" s="33"/>
      <c r="M25" s="33"/>
      <c r="N25" s="33"/>
    </row>
    <row r="26" spans="2:14" ht="28.5" x14ac:dyDescent="0.25">
      <c r="B26" s="101" t="s">
        <v>128</v>
      </c>
      <c r="C26" s="101" t="s">
        <v>197</v>
      </c>
      <c r="D26" s="101" t="s">
        <v>198</v>
      </c>
      <c r="E26" s="102" t="s">
        <v>199</v>
      </c>
      <c r="G26" s="33"/>
      <c r="H26" s="33"/>
      <c r="I26" s="33"/>
      <c r="J26" s="33"/>
      <c r="K26" s="33"/>
      <c r="L26" s="33"/>
      <c r="M26" s="33"/>
      <c r="N26" s="33"/>
    </row>
    <row r="27" spans="2:14" x14ac:dyDescent="0.25">
      <c r="B27" s="44" t="s">
        <v>22</v>
      </c>
      <c r="C27" s="45">
        <v>1</v>
      </c>
      <c r="D27" s="45">
        <v>6</v>
      </c>
      <c r="E27" s="125">
        <v>6</v>
      </c>
      <c r="F27" s="33"/>
      <c r="G27" s="33"/>
      <c r="H27" s="33"/>
      <c r="I27" s="33"/>
      <c r="J27" s="33"/>
      <c r="K27" s="33"/>
      <c r="L27" s="33"/>
      <c r="M27" s="33"/>
      <c r="N27" s="33"/>
    </row>
    <row r="28" spans="2:14" x14ac:dyDescent="0.25">
      <c r="B28" s="76" t="s">
        <v>185</v>
      </c>
      <c r="D28" s="33"/>
      <c r="E28" s="33"/>
      <c r="F28" s="33"/>
      <c r="G28" s="33"/>
      <c r="H28" s="33"/>
      <c r="I28" s="33"/>
      <c r="J28" s="33"/>
      <c r="K28" s="33"/>
      <c r="L28" s="33"/>
      <c r="M28" s="33"/>
      <c r="N28" s="33"/>
    </row>
    <row r="29" spans="2:14" x14ac:dyDescent="0.25">
      <c r="B29" s="33"/>
      <c r="C29" s="33"/>
      <c r="F29" s="33"/>
      <c r="G29" s="33"/>
      <c r="H29" s="33"/>
      <c r="I29" s="33"/>
      <c r="J29" s="33"/>
      <c r="K29" s="33"/>
      <c r="L29" s="33"/>
      <c r="M29" s="33"/>
      <c r="N29" s="33"/>
    </row>
    <row r="30" spans="2:14" x14ac:dyDescent="0.25">
      <c r="B30" s="122" t="s">
        <v>862</v>
      </c>
      <c r="C30" s="33"/>
      <c r="F30" s="33"/>
      <c r="G30" s="33"/>
      <c r="H30" s="33"/>
      <c r="I30" s="33"/>
      <c r="J30" s="33"/>
      <c r="K30" s="33"/>
      <c r="L30" s="33"/>
      <c r="M30" s="33"/>
      <c r="N30" s="33"/>
    </row>
    <row r="31" spans="2:14" x14ac:dyDescent="0.25">
      <c r="B31" s="101" t="s">
        <v>128</v>
      </c>
      <c r="C31" s="101" t="s">
        <v>200</v>
      </c>
      <c r="D31" s="101" t="s">
        <v>201</v>
      </c>
      <c r="E31" s="102" t="s">
        <v>202</v>
      </c>
      <c r="F31" s="33"/>
      <c r="G31" s="33"/>
      <c r="H31" s="33"/>
      <c r="I31" s="33"/>
      <c r="J31" s="33"/>
      <c r="K31" s="33"/>
      <c r="L31" s="33"/>
      <c r="M31" s="33"/>
      <c r="N31" s="33"/>
    </row>
    <row r="32" spans="2:14" x14ac:dyDescent="0.25">
      <c r="B32" s="44" t="s">
        <v>22</v>
      </c>
      <c r="C32" s="45">
        <v>6</v>
      </c>
      <c r="D32" s="45">
        <v>6</v>
      </c>
      <c r="E32" s="125">
        <v>0</v>
      </c>
      <c r="F32" s="33"/>
      <c r="G32" s="33"/>
      <c r="H32" s="33"/>
      <c r="I32" s="33"/>
      <c r="J32" s="33"/>
      <c r="K32" s="33"/>
      <c r="L32" s="33"/>
      <c r="M32" s="33"/>
      <c r="N32" s="33"/>
    </row>
    <row r="33" spans="2:14" x14ac:dyDescent="0.25">
      <c r="B33" s="76" t="s">
        <v>185</v>
      </c>
      <c r="D33" s="33"/>
      <c r="E33" s="33"/>
      <c r="F33" s="33"/>
      <c r="G33" s="33"/>
      <c r="H33" s="33"/>
      <c r="I33" s="33"/>
      <c r="J33" s="33"/>
      <c r="K33" s="33"/>
      <c r="L33" s="33"/>
      <c r="M33" s="33"/>
      <c r="N33" s="33"/>
    </row>
    <row r="34" spans="2:14" x14ac:dyDescent="0.25">
      <c r="B34" s="33"/>
      <c r="C34" s="33"/>
      <c r="G34" s="33"/>
      <c r="H34" s="33"/>
      <c r="I34" s="33"/>
      <c r="J34" s="33"/>
      <c r="K34" s="33"/>
      <c r="L34" s="33"/>
      <c r="M34" s="33"/>
      <c r="N34" s="33"/>
    </row>
    <row r="35" spans="2:14" x14ac:dyDescent="0.25">
      <c r="B35" s="122" t="s">
        <v>835</v>
      </c>
      <c r="C35" s="33"/>
      <c r="G35" s="33"/>
      <c r="H35" s="33"/>
      <c r="I35" s="33"/>
      <c r="J35" s="33"/>
      <c r="K35" s="33"/>
      <c r="L35" s="33"/>
      <c r="M35" s="33"/>
      <c r="N35" s="33"/>
    </row>
    <row r="36" spans="2:14" ht="42.75" x14ac:dyDescent="0.25">
      <c r="B36" s="101" t="s">
        <v>128</v>
      </c>
      <c r="C36" s="102" t="s">
        <v>203</v>
      </c>
      <c r="D36" s="101" t="s">
        <v>204</v>
      </c>
      <c r="E36" s="101" t="s">
        <v>205</v>
      </c>
      <c r="F36" s="101" t="s">
        <v>206</v>
      </c>
      <c r="G36" s="33"/>
      <c r="H36" s="33"/>
      <c r="I36" s="33"/>
      <c r="J36" s="33"/>
      <c r="K36" s="33"/>
      <c r="L36" s="33"/>
      <c r="M36" s="33"/>
      <c r="N36" s="33"/>
    </row>
    <row r="37" spans="2:14" x14ac:dyDescent="0.25">
      <c r="B37" s="44" t="s">
        <v>22</v>
      </c>
      <c r="C37" s="125">
        <v>2</v>
      </c>
      <c r="D37" s="127">
        <v>2</v>
      </c>
      <c r="E37" s="127">
        <v>2</v>
      </c>
      <c r="F37" s="128">
        <v>1</v>
      </c>
      <c r="G37" s="33"/>
      <c r="H37" s="33"/>
      <c r="I37" s="33"/>
      <c r="J37" s="33"/>
      <c r="K37" s="33"/>
      <c r="L37" s="33"/>
      <c r="M37" s="33"/>
      <c r="N37" s="33"/>
    </row>
    <row r="38" spans="2:14" x14ac:dyDescent="0.25">
      <c r="B38" s="76" t="s">
        <v>185</v>
      </c>
      <c r="D38" s="33"/>
      <c r="E38" s="33"/>
      <c r="F38" s="33"/>
      <c r="G38" s="33"/>
      <c r="H38" s="33"/>
      <c r="I38" s="33"/>
      <c r="J38" s="33"/>
      <c r="K38" s="33"/>
      <c r="L38" s="33"/>
      <c r="M38" s="33"/>
      <c r="N38" s="33"/>
    </row>
    <row r="39" spans="2:14" x14ac:dyDescent="0.25">
      <c r="B39" s="76"/>
      <c r="G39" s="33"/>
      <c r="H39" s="33"/>
      <c r="I39" s="33"/>
      <c r="J39" s="33"/>
      <c r="K39" s="33"/>
      <c r="L39" s="33"/>
      <c r="M39" s="33"/>
      <c r="N39" s="33"/>
    </row>
    <row r="40" spans="2:14" x14ac:dyDescent="0.25">
      <c r="B40" s="122" t="s">
        <v>836</v>
      </c>
      <c r="C40" s="33"/>
      <c r="G40" s="33"/>
      <c r="H40" s="33"/>
      <c r="I40" s="33"/>
      <c r="J40" s="33"/>
      <c r="K40" s="33"/>
      <c r="L40" s="33"/>
      <c r="M40" s="33"/>
      <c r="N40" s="33"/>
    </row>
    <row r="41" spans="2:14" ht="28.5" x14ac:dyDescent="0.25">
      <c r="B41" s="101" t="s">
        <v>128</v>
      </c>
      <c r="C41" s="102" t="s">
        <v>207</v>
      </c>
      <c r="D41" s="101" t="s">
        <v>208</v>
      </c>
      <c r="E41" s="101" t="s">
        <v>209</v>
      </c>
      <c r="F41" s="101" t="s">
        <v>210</v>
      </c>
      <c r="G41" s="33"/>
      <c r="H41" s="33"/>
      <c r="I41" s="33"/>
      <c r="J41" s="33"/>
      <c r="K41" s="33"/>
      <c r="L41" s="33"/>
      <c r="M41" s="33"/>
      <c r="N41" s="33"/>
    </row>
    <row r="42" spans="2:14" x14ac:dyDescent="0.25">
      <c r="B42" s="44" t="s">
        <v>22</v>
      </c>
      <c r="C42" s="125">
        <v>24</v>
      </c>
      <c r="D42" s="127">
        <v>20</v>
      </c>
      <c r="E42" s="127">
        <v>0.9</v>
      </c>
      <c r="F42" s="128">
        <v>2.2000000000000002</v>
      </c>
      <c r="G42" s="33"/>
      <c r="H42" s="33"/>
      <c r="I42" s="33"/>
      <c r="J42" s="33"/>
      <c r="K42" s="33"/>
      <c r="L42" s="33"/>
      <c r="M42" s="33"/>
      <c r="N42" s="33"/>
    </row>
    <row r="43" spans="2:14" x14ac:dyDescent="0.25">
      <c r="B43" s="76" t="s">
        <v>185</v>
      </c>
      <c r="D43" s="33"/>
      <c r="E43" s="33"/>
      <c r="F43" s="33"/>
      <c r="G43" s="33"/>
      <c r="H43" s="33"/>
      <c r="I43" s="33"/>
      <c r="J43" s="33"/>
      <c r="K43" s="33"/>
      <c r="L43" s="33"/>
      <c r="M43" s="33"/>
      <c r="N43" s="33"/>
    </row>
    <row r="44" spans="2:14" x14ac:dyDescent="0.25">
      <c r="B44" s="76"/>
      <c r="I44" s="33"/>
      <c r="J44" s="33"/>
      <c r="K44" s="33"/>
      <c r="L44" s="33"/>
      <c r="M44" s="33"/>
      <c r="N44" s="33"/>
    </row>
    <row r="45" spans="2:14" x14ac:dyDescent="0.25">
      <c r="B45" s="122" t="s">
        <v>837</v>
      </c>
      <c r="C45" s="33"/>
      <c r="I45" s="33"/>
      <c r="J45" s="33"/>
      <c r="K45" s="33"/>
      <c r="L45" s="33"/>
      <c r="M45" s="33"/>
      <c r="N45" s="33"/>
    </row>
    <row r="46" spans="2:14" x14ac:dyDescent="0.25">
      <c r="B46" s="101" t="s">
        <v>128</v>
      </c>
      <c r="C46" s="102" t="s">
        <v>211</v>
      </c>
      <c r="D46" s="103"/>
      <c r="E46" s="775" t="s">
        <v>212</v>
      </c>
      <c r="F46" s="777"/>
      <c r="G46" s="775" t="s">
        <v>213</v>
      </c>
      <c r="H46" s="777"/>
      <c r="I46" s="33"/>
      <c r="J46" s="33"/>
      <c r="K46" s="33"/>
      <c r="L46" s="33"/>
      <c r="M46" s="33"/>
      <c r="N46" s="33"/>
    </row>
    <row r="47" spans="2:14" x14ac:dyDescent="0.25">
      <c r="B47" s="101"/>
      <c r="C47" s="102" t="s">
        <v>214</v>
      </c>
      <c r="D47" s="101" t="s">
        <v>215</v>
      </c>
      <c r="E47" s="101" t="s">
        <v>214</v>
      </c>
      <c r="F47" s="101" t="s">
        <v>216</v>
      </c>
      <c r="G47" s="101" t="s">
        <v>217</v>
      </c>
      <c r="H47" s="101" t="s">
        <v>218</v>
      </c>
      <c r="I47" s="33"/>
      <c r="J47" s="33"/>
      <c r="K47" s="33"/>
      <c r="L47" s="33"/>
      <c r="M47" s="33"/>
      <c r="N47" s="33"/>
    </row>
    <row r="48" spans="2:14" x14ac:dyDescent="0.25">
      <c r="B48" s="44" t="s">
        <v>22</v>
      </c>
      <c r="C48" s="125">
        <v>0</v>
      </c>
      <c r="D48" s="127">
        <v>0</v>
      </c>
      <c r="E48" s="127">
        <v>1</v>
      </c>
      <c r="F48" s="128">
        <v>6</v>
      </c>
      <c r="G48" s="127">
        <v>24</v>
      </c>
      <c r="H48" s="128">
        <v>20</v>
      </c>
      <c r="I48" s="33"/>
      <c r="J48" s="33"/>
      <c r="K48" s="33"/>
      <c r="L48" s="33"/>
      <c r="M48" s="33"/>
      <c r="N48" s="33"/>
    </row>
    <row r="49" spans="2:14" x14ac:dyDescent="0.25">
      <c r="B49" s="76" t="s">
        <v>185</v>
      </c>
      <c r="F49" s="33"/>
      <c r="G49" s="33"/>
      <c r="H49" s="33"/>
      <c r="I49" s="33"/>
      <c r="J49" s="33"/>
      <c r="K49" s="33"/>
      <c r="L49" s="33"/>
      <c r="M49" s="33"/>
      <c r="N49" s="33"/>
    </row>
    <row r="50" spans="2:14" x14ac:dyDescent="0.25">
      <c r="B50" s="76"/>
      <c r="D50" s="33"/>
      <c r="E50" s="33"/>
      <c r="F50" s="33"/>
      <c r="G50" s="33"/>
      <c r="H50" s="33"/>
      <c r="I50" s="33"/>
      <c r="J50" s="33"/>
      <c r="K50" s="33"/>
      <c r="L50" s="33"/>
      <c r="M50" s="33"/>
      <c r="N50" s="33"/>
    </row>
    <row r="51" spans="2:14" x14ac:dyDescent="0.25">
      <c r="B51" s="76"/>
      <c r="I51" s="33"/>
      <c r="J51" s="33"/>
    </row>
    <row r="52" spans="2:14" x14ac:dyDescent="0.25">
      <c r="B52" s="122" t="s">
        <v>838</v>
      </c>
      <c r="C52" s="33"/>
      <c r="I52" s="33"/>
      <c r="J52" s="33"/>
    </row>
    <row r="53" spans="2:14" x14ac:dyDescent="0.25">
      <c r="B53" s="101"/>
      <c r="C53" s="101" t="s">
        <v>219</v>
      </c>
      <c r="D53" s="101" t="s">
        <v>220</v>
      </c>
      <c r="E53" s="101" t="s">
        <v>221</v>
      </c>
      <c r="F53" s="101" t="s">
        <v>222</v>
      </c>
      <c r="G53" s="101" t="s">
        <v>223</v>
      </c>
      <c r="H53" s="101" t="s">
        <v>224</v>
      </c>
      <c r="I53" s="33"/>
      <c r="J53" s="33"/>
    </row>
    <row r="54" spans="2:14" x14ac:dyDescent="0.25">
      <c r="B54" s="129" t="s">
        <v>219</v>
      </c>
      <c r="C54" s="130">
        <v>5295403</v>
      </c>
      <c r="D54" s="130">
        <v>2778481</v>
      </c>
      <c r="E54" s="130">
        <v>1575000</v>
      </c>
      <c r="F54" s="130">
        <v>644881</v>
      </c>
      <c r="G54" s="130">
        <v>226154</v>
      </c>
      <c r="H54" s="130">
        <v>70887</v>
      </c>
      <c r="I54" s="33"/>
      <c r="J54" s="33"/>
    </row>
    <row r="55" spans="2:14" x14ac:dyDescent="0.25">
      <c r="B55" s="129" t="s">
        <v>225</v>
      </c>
      <c r="C55" s="130">
        <v>4212</v>
      </c>
      <c r="D55" s="130">
        <v>1825</v>
      </c>
      <c r="E55" s="130">
        <v>1064</v>
      </c>
      <c r="F55" s="131">
        <v>699</v>
      </c>
      <c r="G55" s="131">
        <v>420</v>
      </c>
      <c r="H55" s="131">
        <v>204</v>
      </c>
      <c r="I55" s="33"/>
      <c r="J55" s="33"/>
    </row>
    <row r="56" spans="2:14" x14ac:dyDescent="0.25">
      <c r="B56" s="47" t="s">
        <v>226</v>
      </c>
      <c r="C56" s="132"/>
      <c r="D56" s="134"/>
      <c r="E56" s="134"/>
      <c r="F56" s="134"/>
      <c r="G56" s="134"/>
      <c r="H56" s="134"/>
      <c r="I56" s="33"/>
      <c r="J56" s="33"/>
    </row>
    <row r="57" spans="2:14" x14ac:dyDescent="0.25">
      <c r="B57" s="133"/>
      <c r="C57" s="132"/>
      <c r="H57" s="134"/>
      <c r="I57" s="33"/>
      <c r="J57" s="33"/>
    </row>
    <row r="58" spans="2:14" x14ac:dyDescent="0.25">
      <c r="B58" s="122" t="s">
        <v>839</v>
      </c>
      <c r="C58" s="134"/>
      <c r="H58" s="134"/>
      <c r="I58" s="33"/>
      <c r="J58" s="33"/>
    </row>
    <row r="59" spans="2:14" x14ac:dyDescent="0.25">
      <c r="B59" s="101"/>
      <c r="C59" s="101" t="s">
        <v>220</v>
      </c>
      <c r="D59" s="101" t="s">
        <v>221</v>
      </c>
      <c r="E59" s="101" t="s">
        <v>222</v>
      </c>
      <c r="F59" s="101" t="s">
        <v>223</v>
      </c>
      <c r="G59" s="101" t="s">
        <v>224</v>
      </c>
      <c r="H59" s="134"/>
      <c r="I59" s="33"/>
      <c r="J59" s="33"/>
    </row>
    <row r="60" spans="2:14" x14ac:dyDescent="0.25">
      <c r="B60" s="129" t="s">
        <v>219</v>
      </c>
      <c r="C60" s="135">
        <v>0.52</v>
      </c>
      <c r="D60" s="135">
        <v>0.3</v>
      </c>
      <c r="E60" s="135">
        <v>0.12</v>
      </c>
      <c r="F60" s="135">
        <v>0.04</v>
      </c>
      <c r="G60" s="135">
        <v>0.01</v>
      </c>
      <c r="H60" s="134"/>
      <c r="I60" s="33"/>
      <c r="J60" s="33"/>
    </row>
    <row r="61" spans="2:14" x14ac:dyDescent="0.25">
      <c r="B61" s="129" t="s">
        <v>225</v>
      </c>
      <c r="C61" s="135">
        <v>0.43</v>
      </c>
      <c r="D61" s="135">
        <v>0.25</v>
      </c>
      <c r="E61" s="135">
        <v>0.17</v>
      </c>
      <c r="F61" s="135">
        <v>0.1</v>
      </c>
      <c r="G61" s="135">
        <v>0.05</v>
      </c>
      <c r="H61" s="134"/>
      <c r="I61" s="33"/>
      <c r="J61" s="33"/>
    </row>
    <row r="62" spans="2:14" x14ac:dyDescent="0.25">
      <c r="B62" s="47" t="s">
        <v>226</v>
      </c>
      <c r="C62" s="136"/>
      <c r="D62" s="134"/>
      <c r="E62" s="134"/>
      <c r="F62" s="134"/>
      <c r="G62" s="134"/>
      <c r="H62" s="134"/>
      <c r="I62" s="33"/>
      <c r="J62" s="33"/>
    </row>
    <row r="63" spans="2:14" x14ac:dyDescent="0.25">
      <c r="B63" s="134"/>
      <c r="C63" s="134"/>
      <c r="I63" s="33"/>
      <c r="J63" s="33"/>
    </row>
    <row r="64" spans="2:14" x14ac:dyDescent="0.25">
      <c r="B64" s="122" t="s">
        <v>840</v>
      </c>
      <c r="C64" s="134"/>
      <c r="I64" s="33"/>
      <c r="J64" s="33"/>
    </row>
    <row r="65" spans="2:10" ht="28.5" x14ac:dyDescent="0.25">
      <c r="B65" s="318"/>
      <c r="C65" s="318" t="s">
        <v>227</v>
      </c>
      <c r="D65" s="318" t="s">
        <v>228</v>
      </c>
      <c r="E65" s="318" t="s">
        <v>229</v>
      </c>
      <c r="F65" s="318" t="s">
        <v>230</v>
      </c>
      <c r="G65" s="318" t="s">
        <v>231</v>
      </c>
      <c r="H65" s="318" t="s">
        <v>232</v>
      </c>
      <c r="I65" s="33"/>
      <c r="J65" s="33"/>
    </row>
    <row r="66" spans="2:10" x14ac:dyDescent="0.25">
      <c r="B66" s="129" t="s">
        <v>219</v>
      </c>
      <c r="C66" s="130">
        <v>5295403</v>
      </c>
      <c r="D66" s="130">
        <v>4803172</v>
      </c>
      <c r="E66" s="130">
        <v>273333</v>
      </c>
      <c r="F66" s="130">
        <v>46315</v>
      </c>
      <c r="G66" s="130">
        <v>40501</v>
      </c>
      <c r="H66" s="130">
        <v>132082</v>
      </c>
      <c r="I66" s="33"/>
      <c r="J66" s="33"/>
    </row>
    <row r="67" spans="2:10" x14ac:dyDescent="0.25">
      <c r="B67" s="129" t="s">
        <v>225</v>
      </c>
      <c r="C67" s="130">
        <v>4212</v>
      </c>
      <c r="D67" s="130">
        <v>3731</v>
      </c>
      <c r="E67" s="131">
        <v>165</v>
      </c>
      <c r="F67" s="131">
        <v>42</v>
      </c>
      <c r="G67" s="131">
        <v>56</v>
      </c>
      <c r="H67" s="131">
        <v>218</v>
      </c>
      <c r="I67" s="33"/>
      <c r="J67" s="33"/>
    </row>
    <row r="68" spans="2:10" x14ac:dyDescent="0.25">
      <c r="B68" s="47" t="s">
        <v>226</v>
      </c>
      <c r="C68" s="132"/>
      <c r="D68" s="134"/>
      <c r="E68" s="134"/>
      <c r="F68" s="134"/>
      <c r="G68" s="134"/>
      <c r="H68" s="134"/>
      <c r="I68" s="33"/>
      <c r="J68" s="33"/>
    </row>
    <row r="69" spans="2:10" x14ac:dyDescent="0.25">
      <c r="B69" s="133"/>
      <c r="C69" s="132"/>
      <c r="H69" s="134"/>
      <c r="I69" s="33"/>
      <c r="J69" s="33"/>
    </row>
    <row r="70" spans="2:10" x14ac:dyDescent="0.25">
      <c r="B70" s="122" t="s">
        <v>841</v>
      </c>
      <c r="C70" s="134"/>
      <c r="H70" s="134"/>
      <c r="I70" s="33"/>
      <c r="J70" s="33"/>
    </row>
    <row r="71" spans="2:10" ht="28.5" x14ac:dyDescent="0.25">
      <c r="B71" s="101"/>
      <c r="C71" s="101" t="s">
        <v>228</v>
      </c>
      <c r="D71" s="101" t="s">
        <v>229</v>
      </c>
      <c r="E71" s="101" t="s">
        <v>230</v>
      </c>
      <c r="F71" s="101" t="s">
        <v>231</v>
      </c>
      <c r="G71" s="101" t="s">
        <v>232</v>
      </c>
      <c r="H71" s="134"/>
      <c r="I71" s="33"/>
      <c r="J71" s="33"/>
    </row>
    <row r="72" spans="2:10" x14ac:dyDescent="0.25">
      <c r="B72" s="129" t="s">
        <v>219</v>
      </c>
      <c r="C72" s="135">
        <v>0.91</v>
      </c>
      <c r="D72" s="135">
        <v>0.05</v>
      </c>
      <c r="E72" s="135">
        <v>0.01</v>
      </c>
      <c r="F72" s="135">
        <v>0.01</v>
      </c>
      <c r="G72" s="135">
        <v>0.02</v>
      </c>
      <c r="I72" s="33"/>
      <c r="J72" s="33"/>
    </row>
    <row r="73" spans="2:10" x14ac:dyDescent="0.25">
      <c r="B73" s="129" t="s">
        <v>225</v>
      </c>
      <c r="C73" s="135">
        <v>0.89</v>
      </c>
      <c r="D73" s="135">
        <v>0.04</v>
      </c>
      <c r="E73" s="135">
        <v>0.01</v>
      </c>
      <c r="F73" s="135">
        <v>0.01</v>
      </c>
      <c r="G73" s="135">
        <v>0.05</v>
      </c>
      <c r="I73" s="33"/>
      <c r="J73" s="33"/>
    </row>
    <row r="74" spans="2:10" x14ac:dyDescent="0.25">
      <c r="B74" s="47" t="s">
        <v>226</v>
      </c>
      <c r="D74" s="33"/>
      <c r="E74" s="33"/>
      <c r="F74" s="33"/>
      <c r="G74" s="33"/>
      <c r="H74" s="33"/>
      <c r="I74" s="33"/>
      <c r="J74" s="33"/>
    </row>
    <row r="75" spans="2:10" x14ac:dyDescent="0.25">
      <c r="B75" s="47"/>
      <c r="I75" s="33"/>
      <c r="J75" s="33"/>
    </row>
    <row r="76" spans="2:10" x14ac:dyDescent="0.25">
      <c r="B76" s="21" t="s">
        <v>842</v>
      </c>
      <c r="C76" s="33"/>
      <c r="I76" s="33"/>
      <c r="J76" s="33"/>
    </row>
    <row r="77" spans="2:10" x14ac:dyDescent="0.25">
      <c r="B77" s="851"/>
      <c r="C77" s="99" t="s">
        <v>126</v>
      </c>
      <c r="D77" s="775" t="s">
        <v>233</v>
      </c>
      <c r="E77" s="776"/>
      <c r="F77" s="776"/>
      <c r="G77" s="776"/>
      <c r="H77" s="777"/>
      <c r="I77" s="33"/>
      <c r="J77" s="33"/>
    </row>
    <row r="78" spans="2:10" x14ac:dyDescent="0.25">
      <c r="B78" s="852"/>
      <c r="C78" s="100"/>
      <c r="D78" s="101">
        <v>0</v>
      </c>
      <c r="E78" s="101">
        <v>1</v>
      </c>
      <c r="F78" s="101">
        <v>2</v>
      </c>
      <c r="G78" s="101">
        <v>3</v>
      </c>
      <c r="H78" s="101" t="s">
        <v>234</v>
      </c>
      <c r="I78" s="140"/>
      <c r="J78" s="33"/>
    </row>
    <row r="79" spans="2:10" x14ac:dyDescent="0.25">
      <c r="B79" s="137" t="s">
        <v>126</v>
      </c>
      <c r="C79" s="130">
        <v>5295403</v>
      </c>
      <c r="D79" s="130">
        <v>3710676</v>
      </c>
      <c r="E79" s="130">
        <v>1126455</v>
      </c>
      <c r="F79" s="130">
        <v>323055</v>
      </c>
      <c r="G79" s="130">
        <v>103017</v>
      </c>
      <c r="H79" s="138">
        <v>32200</v>
      </c>
      <c r="I79" s="33"/>
      <c r="J79" s="33"/>
    </row>
    <row r="80" spans="2:10" x14ac:dyDescent="0.25">
      <c r="B80" s="137" t="s">
        <v>225</v>
      </c>
      <c r="C80" s="130">
        <v>4212</v>
      </c>
      <c r="D80" s="130">
        <v>2651</v>
      </c>
      <c r="E80" s="131">
        <v>924</v>
      </c>
      <c r="F80" s="131">
        <v>399</v>
      </c>
      <c r="G80" s="131">
        <v>158</v>
      </c>
      <c r="H80" s="139">
        <v>80</v>
      </c>
      <c r="I80" s="33"/>
      <c r="J80" s="33"/>
    </row>
    <row r="81" spans="2:10" x14ac:dyDescent="0.25">
      <c r="B81" s="47" t="s">
        <v>235</v>
      </c>
      <c r="C81" s="134"/>
      <c r="D81" s="134"/>
      <c r="E81" s="134"/>
      <c r="F81" s="134"/>
      <c r="G81" s="134"/>
      <c r="H81" s="134"/>
      <c r="I81" s="33"/>
      <c r="J81" s="33"/>
    </row>
    <row r="82" spans="2:10" x14ac:dyDescent="0.25">
      <c r="B82" s="47"/>
      <c r="C82" s="134"/>
      <c r="H82" s="134"/>
      <c r="I82" s="33"/>
      <c r="J82" s="33"/>
    </row>
    <row r="83" spans="2:10" x14ac:dyDescent="0.25">
      <c r="B83" s="21" t="s">
        <v>843</v>
      </c>
      <c r="C83" s="134"/>
      <c r="H83" s="134"/>
      <c r="I83" s="33"/>
      <c r="J83" s="33"/>
    </row>
    <row r="84" spans="2:10" x14ac:dyDescent="0.25">
      <c r="B84" s="851"/>
      <c r="C84" s="775" t="s">
        <v>233</v>
      </c>
      <c r="D84" s="776"/>
      <c r="E84" s="776"/>
      <c r="F84" s="776"/>
      <c r="G84" s="777"/>
      <c r="H84" s="134"/>
      <c r="I84" s="33"/>
      <c r="J84" s="33"/>
    </row>
    <row r="85" spans="2:10" x14ac:dyDescent="0.25">
      <c r="B85" s="852"/>
      <c r="C85" s="101" t="s">
        <v>236</v>
      </c>
      <c r="D85" s="101" t="s">
        <v>237</v>
      </c>
      <c r="E85" s="101" t="s">
        <v>238</v>
      </c>
      <c r="F85" s="101" t="s">
        <v>239</v>
      </c>
      <c r="G85" s="101" t="s">
        <v>240</v>
      </c>
      <c r="H85" s="134"/>
      <c r="I85" s="33"/>
      <c r="J85" s="33"/>
    </row>
    <row r="86" spans="2:10" x14ac:dyDescent="0.25">
      <c r="B86" s="137" t="s">
        <v>126</v>
      </c>
      <c r="C86" s="135">
        <v>0.7</v>
      </c>
      <c r="D86" s="135">
        <v>0.21</v>
      </c>
      <c r="E86" s="135">
        <v>0.06</v>
      </c>
      <c r="F86" s="135">
        <v>0.02</v>
      </c>
      <c r="G86" s="135">
        <v>0.01</v>
      </c>
      <c r="I86" s="33"/>
      <c r="J86" s="33"/>
    </row>
    <row r="87" spans="2:10" x14ac:dyDescent="0.25">
      <c r="B87" s="137" t="s">
        <v>241</v>
      </c>
      <c r="C87" s="135">
        <v>0.63</v>
      </c>
      <c r="D87" s="135">
        <v>0.22</v>
      </c>
      <c r="E87" s="135">
        <v>0.09</v>
      </c>
      <c r="F87" s="135">
        <v>0.04</v>
      </c>
      <c r="G87" s="135">
        <v>0.02</v>
      </c>
    </row>
    <row r="88" spans="2:10" x14ac:dyDescent="0.25">
      <c r="B88" s="47" t="s">
        <v>235</v>
      </c>
    </row>
  </sheetData>
  <mergeCells count="7">
    <mergeCell ref="E46:F46"/>
    <mergeCell ref="G46:H46"/>
    <mergeCell ref="B77:B78"/>
    <mergeCell ref="B84:B85"/>
    <mergeCell ref="A1:C1"/>
    <mergeCell ref="D77:H77"/>
    <mergeCell ref="C84:G84"/>
  </mergeCells>
  <hyperlinks>
    <hyperlink ref="B13" r:id="rId1" xr:uid="{F589DB9B-22E9-437A-BD1B-6EA6EF9A7C08}"/>
    <hyperlink ref="B18" r:id="rId2" xr:uid="{02D38244-0095-4AC6-B6BB-A59995961284}"/>
    <hyperlink ref="H18" r:id="rId3" xr:uid="{1C3455BE-93FE-4827-9D41-1E25109C50CB}"/>
    <hyperlink ref="B23" r:id="rId4" xr:uid="{8D14CD15-F5A2-477A-93E8-1A924A1B6ADA}"/>
    <hyperlink ref="B28" r:id="rId5" xr:uid="{64879265-F560-4F4D-9F37-DC8BA05D9142}"/>
    <hyperlink ref="B33" r:id="rId6" xr:uid="{305AFD68-DEA5-4BDB-8D1E-795C2BED934F}"/>
    <hyperlink ref="B38" r:id="rId7" xr:uid="{A10EA777-946E-4A40-B7D7-072DC5AD2262}"/>
    <hyperlink ref="B43" r:id="rId8" xr:uid="{B3CDB1A6-09BD-4D9B-838D-40669C5D8A7C}"/>
    <hyperlink ref="B49" r:id="rId9" xr:uid="{A07A4BE0-433C-46C6-890D-D428B8B3D478}"/>
  </hyperlinks>
  <pageMargins left="0.7" right="0.7" top="0.75" bottom="0.75" header="0.3" footer="0.3"/>
  <drawing r:id="rId1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C216C-E118-4E10-BDD5-7472712203BE}">
  <sheetPr>
    <tabColor rgb="FF00B050"/>
  </sheetPr>
  <dimension ref="A1:R20"/>
  <sheetViews>
    <sheetView workbookViewId="0">
      <selection activeCell="A18" sqref="A18:R20"/>
    </sheetView>
  </sheetViews>
  <sheetFormatPr defaultRowHeight="15" x14ac:dyDescent="0.25"/>
  <cols>
    <col min="1" max="1" width="30.42578125" customWidth="1"/>
    <col min="2" max="3" width="15.5703125" customWidth="1"/>
    <col min="4" max="4" width="12.85546875" customWidth="1"/>
    <col min="5" max="5" width="11.85546875" customWidth="1"/>
    <col min="7" max="7" width="11.140625" customWidth="1"/>
    <col min="8" max="8" width="11.85546875" customWidth="1"/>
  </cols>
  <sheetData>
    <row r="1" spans="1:14" ht="48.75" customHeight="1" x14ac:dyDescent="0.25">
      <c r="A1" s="325" t="s">
        <v>128</v>
      </c>
      <c r="B1" s="326" t="s">
        <v>515</v>
      </c>
      <c r="C1" s="326" t="s">
        <v>516</v>
      </c>
      <c r="D1" s="326" t="s">
        <v>517</v>
      </c>
      <c r="E1" s="326" t="s">
        <v>518</v>
      </c>
      <c r="F1" s="326" t="s">
        <v>519</v>
      </c>
      <c r="G1" s="326" t="s">
        <v>520</v>
      </c>
      <c r="H1" s="326" t="s">
        <v>115</v>
      </c>
      <c r="I1" s="326" t="s">
        <v>111</v>
      </c>
      <c r="J1" s="327" t="s">
        <v>24</v>
      </c>
    </row>
    <row r="2" spans="1:14" x14ac:dyDescent="0.25">
      <c r="A2" s="328" t="s">
        <v>92</v>
      </c>
      <c r="B2" s="329">
        <v>5800</v>
      </c>
      <c r="C2" s="329">
        <v>195</v>
      </c>
      <c r="D2" s="329">
        <v>2145</v>
      </c>
      <c r="E2" s="329">
        <v>600</v>
      </c>
      <c r="F2" s="329">
        <v>635</v>
      </c>
      <c r="G2" s="329">
        <v>1270</v>
      </c>
      <c r="H2" s="329">
        <v>110</v>
      </c>
      <c r="I2" s="329">
        <v>3190</v>
      </c>
      <c r="J2" s="330">
        <v>13945</v>
      </c>
    </row>
    <row r="3" spans="1:14" x14ac:dyDescent="0.25">
      <c r="A3" s="328" t="s">
        <v>22</v>
      </c>
      <c r="B3" s="329">
        <v>75</v>
      </c>
      <c r="C3" s="329">
        <v>0</v>
      </c>
      <c r="D3" s="329">
        <v>5</v>
      </c>
      <c r="E3" s="329">
        <v>0</v>
      </c>
      <c r="F3" s="329">
        <v>15</v>
      </c>
      <c r="G3" s="329">
        <v>0</v>
      </c>
      <c r="H3" s="329">
        <v>5</v>
      </c>
      <c r="I3" s="329">
        <v>0</v>
      </c>
      <c r="J3" s="330">
        <v>100</v>
      </c>
    </row>
    <row r="4" spans="1:14" x14ac:dyDescent="0.25">
      <c r="A4" s="331" t="s">
        <v>116</v>
      </c>
      <c r="B4" s="332">
        <v>0.75</v>
      </c>
      <c r="C4" s="332">
        <v>0</v>
      </c>
      <c r="D4" s="332">
        <v>0.05</v>
      </c>
      <c r="E4" s="332">
        <v>0</v>
      </c>
      <c r="F4" s="332">
        <v>0.15</v>
      </c>
      <c r="G4" s="332">
        <v>0</v>
      </c>
      <c r="H4" s="332">
        <v>0.05</v>
      </c>
      <c r="I4" s="332">
        <v>0</v>
      </c>
      <c r="J4" s="333">
        <v>1</v>
      </c>
    </row>
    <row r="7" spans="1:14" ht="30.75" customHeight="1" x14ac:dyDescent="0.25">
      <c r="A7" s="339" t="s">
        <v>128</v>
      </c>
      <c r="B7" s="340" t="s">
        <v>122</v>
      </c>
      <c r="C7" s="340" t="s">
        <v>123</v>
      </c>
      <c r="D7" s="341" t="s">
        <v>124</v>
      </c>
      <c r="H7" s="72"/>
      <c r="I7" s="71" t="s">
        <v>122</v>
      </c>
      <c r="J7" s="71" t="s">
        <v>123</v>
      </c>
      <c r="K7" s="71" t="s">
        <v>124</v>
      </c>
    </row>
    <row r="8" spans="1:14" x14ac:dyDescent="0.25">
      <c r="A8" s="328" t="s">
        <v>92</v>
      </c>
      <c r="B8" s="337">
        <v>21589</v>
      </c>
      <c r="C8" s="337">
        <v>18974</v>
      </c>
      <c r="D8" s="338">
        <f>B8-C8</f>
        <v>2615</v>
      </c>
      <c r="H8" s="72" t="s">
        <v>92</v>
      </c>
      <c r="I8" s="73">
        <v>21589</v>
      </c>
      <c r="J8" s="73">
        <v>18974</v>
      </c>
      <c r="K8" s="73">
        <v>2615</v>
      </c>
    </row>
    <row r="9" spans="1:14" x14ac:dyDescent="0.25">
      <c r="A9" s="334" t="s">
        <v>22</v>
      </c>
      <c r="B9" s="335">
        <v>347</v>
      </c>
      <c r="C9" s="335">
        <v>351</v>
      </c>
      <c r="D9" s="336">
        <f t="shared" ref="D9" si="0">B9-C9</f>
        <v>-4</v>
      </c>
      <c r="H9" s="72" t="s">
        <v>22</v>
      </c>
      <c r="I9" s="74">
        <v>347</v>
      </c>
      <c r="J9" s="74">
        <v>351</v>
      </c>
      <c r="K9" s="74">
        <v>-4</v>
      </c>
    </row>
    <row r="12" spans="1:14" ht="28.5" x14ac:dyDescent="0.25">
      <c r="A12" s="854" t="s">
        <v>525</v>
      </c>
      <c r="B12" s="853">
        <v>2012</v>
      </c>
      <c r="C12" s="853">
        <v>2013</v>
      </c>
      <c r="D12" s="853">
        <v>2014</v>
      </c>
      <c r="E12" s="853">
        <v>2015</v>
      </c>
      <c r="F12" s="853">
        <v>2016</v>
      </c>
      <c r="G12" s="853">
        <v>2017</v>
      </c>
      <c r="H12" s="853">
        <v>2018</v>
      </c>
      <c r="I12" s="853">
        <v>2019</v>
      </c>
      <c r="J12" s="853">
        <v>2020</v>
      </c>
      <c r="K12" s="853">
        <v>2021</v>
      </c>
      <c r="L12" s="853">
        <v>2022</v>
      </c>
      <c r="M12" s="345" t="s">
        <v>526</v>
      </c>
      <c r="N12" s="345" t="s">
        <v>526</v>
      </c>
    </row>
    <row r="13" spans="1:14" ht="28.5" x14ac:dyDescent="0.25">
      <c r="A13" s="854"/>
      <c r="B13" s="853"/>
      <c r="C13" s="853"/>
      <c r="D13" s="853"/>
      <c r="E13" s="853"/>
      <c r="F13" s="853"/>
      <c r="G13" s="853"/>
      <c r="H13" s="853"/>
      <c r="I13" s="853"/>
      <c r="J13" s="853"/>
      <c r="K13" s="853"/>
      <c r="L13" s="853"/>
      <c r="M13" s="345" t="s">
        <v>527</v>
      </c>
      <c r="N13" s="345" t="s">
        <v>528</v>
      </c>
    </row>
    <row r="14" spans="1:14" x14ac:dyDescent="0.25">
      <c r="A14" s="344" t="s">
        <v>92</v>
      </c>
      <c r="B14" s="343">
        <v>32555</v>
      </c>
      <c r="C14" s="343">
        <v>31752</v>
      </c>
      <c r="D14" s="343">
        <v>31943</v>
      </c>
      <c r="E14" s="343">
        <v>31547</v>
      </c>
      <c r="F14" s="343">
        <v>31872</v>
      </c>
      <c r="G14" s="343">
        <v>31223</v>
      </c>
      <c r="H14" s="343">
        <v>30487</v>
      </c>
      <c r="I14" s="343">
        <v>30914</v>
      </c>
      <c r="J14" s="343" t="s">
        <v>529</v>
      </c>
      <c r="K14" s="343">
        <v>29298</v>
      </c>
      <c r="L14" s="343">
        <v>29465</v>
      </c>
      <c r="M14" s="343">
        <v>-9</v>
      </c>
      <c r="N14" s="343">
        <v>1</v>
      </c>
    </row>
    <row r="15" spans="1:14" x14ac:dyDescent="0.25">
      <c r="A15" s="344" t="s">
        <v>22</v>
      </c>
      <c r="B15" s="343">
        <v>520</v>
      </c>
      <c r="C15" s="343">
        <v>532</v>
      </c>
      <c r="D15" s="343">
        <v>551</v>
      </c>
      <c r="E15" s="343">
        <v>527</v>
      </c>
      <c r="F15" s="343">
        <v>524</v>
      </c>
      <c r="G15" s="343">
        <v>488</v>
      </c>
      <c r="H15" s="343">
        <v>513</v>
      </c>
      <c r="I15" s="343">
        <v>506</v>
      </c>
      <c r="J15" s="343" t="s">
        <v>529</v>
      </c>
      <c r="K15" s="343">
        <v>509</v>
      </c>
      <c r="L15" s="343">
        <v>506</v>
      </c>
      <c r="M15" s="343">
        <v>-3</v>
      </c>
      <c r="N15" s="343">
        <v>-1</v>
      </c>
    </row>
    <row r="18" spans="1:18" ht="57" x14ac:dyDescent="0.25">
      <c r="A18" s="351" t="s">
        <v>128</v>
      </c>
      <c r="B18" s="352" t="s">
        <v>546</v>
      </c>
      <c r="C18" s="352" t="s">
        <v>547</v>
      </c>
      <c r="D18" s="352" t="s">
        <v>548</v>
      </c>
      <c r="E18" s="352" t="s">
        <v>81</v>
      </c>
      <c r="F18" s="352" t="s">
        <v>82</v>
      </c>
      <c r="G18" s="352" t="s">
        <v>83</v>
      </c>
      <c r="H18" s="353" t="s">
        <v>84</v>
      </c>
      <c r="I18" s="353" t="s">
        <v>85</v>
      </c>
      <c r="J18" s="353" t="s">
        <v>86</v>
      </c>
      <c r="K18" s="353" t="s">
        <v>87</v>
      </c>
      <c r="L18" s="353" t="s">
        <v>88</v>
      </c>
      <c r="M18" s="353" t="s">
        <v>89</v>
      </c>
      <c r="N18" s="353" t="s">
        <v>90</v>
      </c>
      <c r="O18" s="353" t="s">
        <v>91</v>
      </c>
      <c r="P18" s="353" t="s">
        <v>127</v>
      </c>
      <c r="Q18" s="345" t="s">
        <v>549</v>
      </c>
      <c r="R18" s="345" t="s">
        <v>550</v>
      </c>
    </row>
    <row r="19" spans="1:18" x14ac:dyDescent="0.25">
      <c r="A19" s="354" t="s">
        <v>92</v>
      </c>
      <c r="B19" s="329">
        <v>13653</v>
      </c>
      <c r="C19" s="329">
        <v>13991</v>
      </c>
      <c r="D19" s="329">
        <v>13981</v>
      </c>
      <c r="E19" s="329">
        <v>14255</v>
      </c>
      <c r="F19" s="329">
        <v>12520</v>
      </c>
      <c r="G19" s="329">
        <v>11026</v>
      </c>
      <c r="H19" s="329">
        <v>10280</v>
      </c>
      <c r="I19" s="329">
        <v>11533</v>
      </c>
      <c r="J19" s="329">
        <v>12142</v>
      </c>
      <c r="K19" s="329">
        <v>12685</v>
      </c>
      <c r="L19" s="329">
        <v>13741</v>
      </c>
      <c r="M19" s="329">
        <v>14725</v>
      </c>
      <c r="N19" s="329">
        <v>16278</v>
      </c>
      <c r="O19" s="329">
        <v>14357</v>
      </c>
      <c r="P19" s="329">
        <v>15036</v>
      </c>
      <c r="Q19" s="96">
        <f>P19-O19</f>
        <v>679</v>
      </c>
      <c r="R19" s="320">
        <f t="shared" ref="R19:R20" si="1">IFERROR(Q19/O19,"-")</f>
        <v>4.7294002925402243E-2</v>
      </c>
    </row>
    <row r="20" spans="1:18" ht="15.75" x14ac:dyDescent="0.25">
      <c r="A20" s="346" t="s">
        <v>22</v>
      </c>
      <c r="B20" s="347">
        <v>193</v>
      </c>
      <c r="C20" s="347">
        <v>206</v>
      </c>
      <c r="D20" s="347">
        <v>188</v>
      </c>
      <c r="E20" s="347">
        <v>201</v>
      </c>
      <c r="F20" s="347">
        <v>248</v>
      </c>
      <c r="G20" s="347">
        <v>239</v>
      </c>
      <c r="H20" s="347">
        <v>242</v>
      </c>
      <c r="I20" s="347">
        <v>276</v>
      </c>
      <c r="J20" s="347">
        <v>278</v>
      </c>
      <c r="K20" s="347">
        <v>258</v>
      </c>
      <c r="L20" s="347">
        <v>274</v>
      </c>
      <c r="M20" s="347">
        <v>289</v>
      </c>
      <c r="N20" s="347">
        <v>298</v>
      </c>
      <c r="O20" s="347">
        <v>271</v>
      </c>
      <c r="P20" s="348">
        <v>299</v>
      </c>
      <c r="Q20" s="349">
        <f t="shared" ref="Q20" si="2">P20-O20</f>
        <v>28</v>
      </c>
      <c r="R20" s="350">
        <f t="shared" si="1"/>
        <v>0.10332103321033211</v>
      </c>
    </row>
  </sheetData>
  <mergeCells count="12">
    <mergeCell ref="J12:J13"/>
    <mergeCell ref="K12:K13"/>
    <mergeCell ref="L12:L13"/>
    <mergeCell ref="A12:A13"/>
    <mergeCell ref="B12:B13"/>
    <mergeCell ref="C12:C13"/>
    <mergeCell ref="D12:D13"/>
    <mergeCell ref="E12:E13"/>
    <mergeCell ref="F12:F13"/>
    <mergeCell ref="G12:G13"/>
    <mergeCell ref="H12:H13"/>
    <mergeCell ref="I12:I13"/>
  </mergeCell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B9F342D303DC044BC46BEEB399F8352" ma:contentTypeVersion="14" ma:contentTypeDescription="Create a new document." ma:contentTypeScope="" ma:versionID="72d475dad6bf895adeaf59bae8475d92">
  <xsd:schema xmlns:xsd="http://www.w3.org/2001/XMLSchema" xmlns:xs="http://www.w3.org/2001/XMLSchema" xmlns:p="http://schemas.microsoft.com/office/2006/metadata/properties" xmlns:ns2="4e341917-e2fa-4ab5-8419-355d3050b875" xmlns:ns3="c8551546-2f2a-4078-b446-f3f005cc7cd9" targetNamespace="http://schemas.microsoft.com/office/2006/metadata/properties" ma:root="true" ma:fieldsID="391b0342a16f9a6c3d046f96601ae191" ns2:_="" ns3:_="">
    <xsd:import namespace="4e341917-e2fa-4ab5-8419-355d3050b875"/>
    <xsd:import namespace="c8551546-2f2a-4078-b446-f3f005cc7cd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341917-e2fa-4ab5-8419-355d3050b8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2d0b6ba-3121-4b31-8f7b-022cbf07e87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551546-2f2a-4078-b446-f3f005cc7cd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103ef91-a761-41ba-aa5d-504858098153}" ma:internalName="TaxCatchAll" ma:showField="CatchAllData" ma:web="c8551546-2f2a-4078-b446-f3f005cc7cd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8551546-2f2a-4078-b446-f3f005cc7cd9" xsi:nil="true"/>
    <lcf76f155ced4ddcb4097134ff3c332f xmlns="4e341917-e2fa-4ab5-8419-355d3050b875">
      <Terms xmlns="http://schemas.microsoft.com/office/infopath/2007/PartnerControls"/>
    </lcf76f155ced4ddcb4097134ff3c332f>
    <SharedWithUsers xmlns="c8551546-2f2a-4078-b446-f3f005cc7cd9">
      <UserInfo>
        <DisplayName>Donna Milton</DisplayName>
        <AccountId>10</AccountId>
        <AccountType/>
      </UserInfo>
    </SharedWithUsers>
  </documentManagement>
</p:properties>
</file>

<file path=customXml/itemProps1.xml><?xml version="1.0" encoding="utf-8"?>
<ds:datastoreItem xmlns:ds="http://schemas.openxmlformats.org/officeDocument/2006/customXml" ds:itemID="{AFA0AF11-57E9-4E90-8F22-AB72E73AD5C5}">
  <ds:schemaRefs>
    <ds:schemaRef ds:uri="http://schemas.microsoft.com/sharepoint/v3/contenttype/forms"/>
  </ds:schemaRefs>
</ds:datastoreItem>
</file>

<file path=customXml/itemProps2.xml><?xml version="1.0" encoding="utf-8"?>
<ds:datastoreItem xmlns:ds="http://schemas.openxmlformats.org/officeDocument/2006/customXml" ds:itemID="{8698437F-7AE9-4DF6-A6D7-6C8F9DFCF954}"/>
</file>

<file path=customXml/itemProps3.xml><?xml version="1.0" encoding="utf-8"?>
<ds:datastoreItem xmlns:ds="http://schemas.openxmlformats.org/officeDocument/2006/customXml" ds:itemID="{81816087-900A-478F-82BD-FFA03BCC0689}">
  <ds:schemaRefs>
    <ds:schemaRef ds:uri="http://schemas.openxmlformats.org/package/2006/metadata/core-properties"/>
    <ds:schemaRef ds:uri="c8551546-2f2a-4078-b446-f3f005cc7cd9"/>
    <ds:schemaRef ds:uri="http://schemas.microsoft.com/office/2006/documentManagement/types"/>
    <ds:schemaRef ds:uri="4e341917-e2fa-4ab5-8419-355d3050b875"/>
    <ds:schemaRef ds:uri="http://purl.org/dc/dcmitype/"/>
    <ds:schemaRef ds:uri="http://schemas.microsoft.com/office/2006/metadata/properties"/>
    <ds:schemaRef ds:uri="http://purl.org/dc/elements/1.1/"/>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Contents</vt:lpstr>
      <vt:lpstr>3.1 Health&amp;Disability Profile</vt:lpstr>
      <vt:lpstr>3.2 Accessible &amp; Wheelchair </vt:lpstr>
      <vt:lpstr>3.3 Non Permanent Housing Needs</vt:lpstr>
      <vt:lpstr>3.4 Supported Housing</vt:lpstr>
      <vt:lpstr>3.5 Care &amp; Support for Ind Liv</vt:lpstr>
      <vt:lpstr>3.6 Gypsy Travellers</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Valentine</dc:creator>
  <cp:keywords/>
  <dc:description/>
  <cp:lastModifiedBy>Donna Milton</cp:lastModifiedBy>
  <cp:revision/>
  <dcterms:created xsi:type="dcterms:W3CDTF">2022-12-16T10:47:25Z</dcterms:created>
  <dcterms:modified xsi:type="dcterms:W3CDTF">2023-06-30T12:34:19Z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0x0101009B9F342D303DC044BC46BEEB399F8352</vt:lpwstr>
  </property>
  <property fmtid="{D5CDD505-2E9C-101B-9397-08002B2CF9AE}" pid="3" name="MediaServiceImageTags">
    <vt:lpwstr/>
  </property>
</Properties>
</file>